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ORMULA RATES PJM\PJM Transmission Rates\True Ups\TRANSCOS\PJM 2025 Transco Actual (ATRR)\Sent to PJM\"/>
    </mc:Choice>
  </mc:AlternateContent>
  <xr:revisionPtr revIDLastSave="0" documentId="8_{6DBFC3E4-C789-4C4C-A126-0E7477655C1F}" xr6:coauthVersionLast="47" xr6:coauthVersionMax="47" xr10:uidLastSave="{00000000-0000-0000-0000-000000000000}"/>
  <bookViews>
    <workbookView xWindow="28680" yWindow="-120" windowWidth="29040" windowHeight="15720" tabRatio="753" xr2:uid="{00000000-000D-0000-FFFF-FFFF00000000}"/>
  </bookViews>
  <sheets>
    <sheet name="TransCo PJM Zonal Rates" sheetId="1" r:id="rId1"/>
    <sheet name="TransCo PJM Sch 1 Rates" sheetId="2" r:id="rId2"/>
  </sheets>
  <definedNames>
    <definedName name="ActExcessAmt">#REF!</definedName>
    <definedName name="ActGrTaxAmt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dminChg">#REF!</definedName>
    <definedName name="AEP">#REF!</definedName>
    <definedName name="APCO">#REF!</definedName>
    <definedName name="AVRGPWRFCTR">#REF!</definedName>
    <definedName name="B1HRSCRMO">#REF!</definedName>
    <definedName name="B2HRSCRMO">#REF!</definedName>
    <definedName name="BASERATECHG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DAMNT">#REF!</definedName>
    <definedName name="BLDDMND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TTrueUp">#REF!</definedName>
    <definedName name="BUNCCHG">#REF!</definedName>
    <definedName name="BUNDCHG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CALCPFCC">#REF!</definedName>
    <definedName name="CAPDEFA">#REF!</definedName>
    <definedName name="CBLKWH">#REF!</definedName>
    <definedName name="City">#REF!</definedName>
    <definedName name="CNTRCTDMND">#REF!</definedName>
    <definedName name="CoPhoneLine">#REF!</definedName>
    <definedName name="CRMOINTRPTHRS">#REF!</definedName>
    <definedName name="CRNTMOBTKWH">#REF!</definedName>
    <definedName name="CRNTMOFPKHRS">#REF!</definedName>
    <definedName name="CRNTMONPKHRS">#REF!</definedName>
    <definedName name="CRTLBLONPKHRS">#REF!</definedName>
    <definedName name="CRTLBLONPKKWH">#REF!</definedName>
    <definedName name="CSTMRCHG">#REF!</definedName>
    <definedName name="CurMoAddr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stAddr1">#REF!</definedName>
    <definedName name="CustAddr2">#REF!</definedName>
    <definedName name="CustCityStZip">#REF!</definedName>
    <definedName name="CustName2">#REF!</definedName>
    <definedName name="CustTable">#REF!</definedName>
    <definedName name="DetailTotCbl">#REF!</definedName>
    <definedName name="DetailTotChg">#REF!</definedName>
    <definedName name="DetailTotKw">#REF!</definedName>
    <definedName name="DetailTotMargin">#REF!</definedName>
    <definedName name="DIRPCCHG">#REF!</definedName>
    <definedName name="DIRPDCHG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XOfpKvaChg">#REF!</definedName>
    <definedName name="DisXOfpKwChg">#REF!</definedName>
    <definedName name="DSTCCHG">#REF!</definedName>
    <definedName name="DSTDCHG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EDRBASE">#REF!</definedName>
    <definedName name="EDRDATE">#REF!</definedName>
    <definedName name="EDRDSCNT">#REF!</definedName>
    <definedName name="EDRLVLPCT">#REF!</definedName>
    <definedName name="EDRTYPE">#REF!</definedName>
    <definedName name="EffDate">#REF!</definedName>
    <definedName name="ELKMCGN1">#REF!</definedName>
    <definedName name="ELKMCGN2">#REF!</definedName>
    <definedName name="ENDDTM">#REF!</definedName>
    <definedName name="ENDTIME">#REF!</definedName>
    <definedName name="EstExcessAmt">#REF!</definedName>
    <definedName name="EstGrTaxAmt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XCSKVACHG">#REF!</definedName>
    <definedName name="EXCSKVADMND">#REF!</definedName>
    <definedName name="EXCSKVAR">#REF!</definedName>
    <definedName name="FIRMKWH">#REF!</definedName>
    <definedName name="FIRSTDAY">#REF!</definedName>
    <definedName name="FRMCPCT">#REF!</definedName>
    <definedName name="FUELCHG">#REF!</definedName>
    <definedName name="FUELRATE">#REF!</definedName>
    <definedName name="GenBlkKwhChg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HIPREKW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IMCO">#REF!</definedName>
    <definedName name="InterruptCapacity">#REF!</definedName>
    <definedName name="InterruptOfpCapacity">#REF!</definedName>
    <definedName name="InterruptType">#REF!</definedName>
    <definedName name="INTRPBLCAP">#REF!</definedName>
    <definedName name="Invdetails">#REF!</definedName>
    <definedName name="KWCHG">#REF!</definedName>
    <definedName name="KWH1NOCMM">#REF!</definedName>
    <definedName name="KWH3NOCMM">#REF!</definedName>
    <definedName name="KWHCHG">#REF!</definedName>
    <definedName name="LASTDAY">#REF!</definedName>
    <definedName name="LASTFUEL">#REF!</definedName>
    <definedName name="LASTMSRR">#REF!</definedName>
    <definedName name="LASTPFCC">#REF!</definedName>
    <definedName name="LDFCTR">#REF!</definedName>
    <definedName name="LRCREDIT">#REF!</definedName>
    <definedName name="MACC1">#REF!</definedName>
    <definedName name="MACC2">#REF!</definedName>
    <definedName name="MAINTHRSCRMO">#REF!</definedName>
    <definedName name="MAINTKWH">#REF!</definedName>
    <definedName name="MinBillDem">#REF!</definedName>
    <definedName name="MinBillDem2">#REF!</definedName>
    <definedName name="MinBillDmd">#REF!</definedName>
    <definedName name="MSRRBLD">#REF!</definedName>
    <definedName name="MSRRCHG">#REF!</definedName>
    <definedName name="MTRMLTPLR1">#REF!</definedName>
    <definedName name="MTRMLTPLR2">#REF!</definedName>
    <definedName name="NETMRGCHG">#REF!</definedName>
    <definedName name="NODAYSINPRD">#REF!</definedName>
    <definedName name="NODELPOINTS">#REF!</definedName>
    <definedName name="NvsASD">"V2006-12-31"</definedName>
    <definedName name="NvsAutoDrillOk">"VN"</definedName>
    <definedName name="NvsElapsedTime">0.000231481484661344</definedName>
    <definedName name="NvsEndTime">39091.5909490741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"%,X,RZF..,CNF.."</definedName>
    <definedName name="NvsPanelBusUnit">"V100"</definedName>
    <definedName name="NvsPanelEffdt">"V2004-06-30"</definedName>
    <definedName name="NvsPanelSetid">"VAEP"</definedName>
    <definedName name="NvsReqBU">"VX999"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NPKBILLKWH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PCBLKW">#REF!</definedName>
    <definedName name="OPCO">#REF!</definedName>
    <definedName name="OPXCSKW">#REF!</definedName>
    <definedName name="OPXCSKWDT">#REF!</definedName>
    <definedName name="OPXCSKWH">#REF!</definedName>
    <definedName name="OPXCSKWTM">#REF!</definedName>
    <definedName name="OTHRTRNSKWH">#REF!</definedName>
    <definedName name="P1PENPERC">#REF!</definedName>
    <definedName name="P2PENPERC">#REF!</definedName>
    <definedName name="PeakDemandChg">#REF!</definedName>
    <definedName name="PenaltyDays">#REF!</definedName>
    <definedName name="PenaltyPct">#REF!</definedName>
    <definedName name="PENDAYS">#REF!</definedName>
    <definedName name="PENDAYS2">#REF!</definedName>
    <definedName name="PFCC">#REF!</definedName>
    <definedName name="PKKVAR">#REF!</definedName>
    <definedName name="PKKVARDATE">#REF!</definedName>
    <definedName name="PKKVARTIME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_xlnm.Print_Area" localSheetId="1">'TransCo PJM Sch 1 Rates'!$A$1:$R$32</definedName>
    <definedName name="_xlnm.Print_Area" localSheetId="0">'TransCo PJM Zonal Rates'!$A$1:$S$52</definedName>
    <definedName name="PRVCNT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VHIOFPCBL">#REF!</definedName>
    <definedName name="PVHIOPCBL">#REF!</definedName>
    <definedName name="RatchetFactor">#REF!</definedName>
    <definedName name="RCRDRID">#REF!</definedName>
    <definedName name="RCTVHRS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_xlnm.Recorder">#REF!</definedName>
    <definedName name="Reserved_Section">#REF!</definedName>
    <definedName name="RIDERS">#REF!</definedName>
    <definedName name="RKVAHRDNG">#REF!</definedName>
    <definedName name="RTCHTCNTRCTCPCT">#REF!</definedName>
    <definedName name="RTCHTFCTR">#REF!</definedName>
    <definedName name="RTCHTFCTR2">#REF!</definedName>
    <definedName name="RTCHTHIPREVKW">#REF!</definedName>
    <definedName name="RTP_Detail">#REF!</definedName>
    <definedName name="RTPLRKW">#REF!</definedName>
    <definedName name="SDI">#REF!</definedName>
    <definedName name="SHLDRPKKW">#REF!</definedName>
    <definedName name="SHLDRPKKWDT">#REF!</definedName>
    <definedName name="SHLDRPKKWTM">#REF!</definedName>
    <definedName name="SHRDTRNSKWH">#REF!</definedName>
    <definedName name="SRPLSKWH">#REF!</definedName>
    <definedName name="STARTDTM">#REF!</definedName>
    <definedName name="State">#REF!</definedName>
    <definedName name="STDKW">#REF!</definedName>
    <definedName name="STDKWDT">#REF!</definedName>
    <definedName name="STDKWTM">#REF!</definedName>
    <definedName name="STRTTIME">#REF!</definedName>
    <definedName name="SYSPKKW">#REF!</definedName>
    <definedName name="SYSPKKWDT">#REF!</definedName>
    <definedName name="SYSPKKWTM">#REF!</definedName>
    <definedName name="TARIFF1">#REF!</definedName>
    <definedName name="TARIFF2">#REF!</definedName>
    <definedName name="TariffCode">#REF!</definedName>
    <definedName name="TariffLongName">#REF!</definedName>
    <definedName name="TariffShortName">#REF!</definedName>
    <definedName name="TAXDATE">#REF!</definedName>
    <definedName name="TAXES">#REF!</definedName>
    <definedName name="TAXNAME">#REF!</definedName>
    <definedName name="TAXRATE">#REF!</definedName>
    <definedName name="TAXTYPE">#REF!</definedName>
    <definedName name="TCst">#REF!</definedName>
    <definedName name="TCst1">#REF!</definedName>
    <definedName name="TIRPCCHG">#REF!</definedName>
    <definedName name="TIRPDCHG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LsFctr">#REF!</definedName>
    <definedName name="TRCRDKWH">#REF!</definedName>
    <definedName name="TRCRDKWH2P">#REF!</definedName>
    <definedName name="TRFDATE1">#REF!</definedName>
    <definedName name="TRFDATE2">#REF!</definedName>
    <definedName name="TRFNAME1">#REF!</definedName>
    <definedName name="TRFNAME2">#REF!</definedName>
    <definedName name="TRFSHORTNM1">#REF!</definedName>
    <definedName name="TRFSHORTNM2">#REF!</definedName>
    <definedName name="TrnBlkKwhChg1">#REF!</definedName>
    <definedName name="TrnBlkKwhChg2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TLBSRATETTL">#REF!</definedName>
    <definedName name="TTLCOGENKWH">#REF!</definedName>
    <definedName name="UNBUNDIND">#REF!</definedName>
    <definedName name="Zip">#REF!</definedName>
  </definedNames>
  <calcPr calcId="191029"/>
  <customWorkbookViews>
    <customWorkbookView name="AEP - Personal View" guid="{51F5E52F-0ED7-45F8-995B-A008B15FCDF4}" mergeInterval="0" personalView="1" maximized="1" windowWidth="1020" windowHeight="553" tabRatio="94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5" i="2" l="1"/>
  <c r="A4" i="2"/>
  <c r="G50" i="1"/>
  <c r="G23" i="1"/>
  <c r="D49" i="1"/>
  <c r="E25" i="2"/>
  <c r="D30" i="2"/>
  <c r="I28" i="1"/>
  <c r="D39" i="1"/>
  <c r="I50" i="1"/>
  <c r="B17" i="1"/>
  <c r="B19" i="1" s="1"/>
  <c r="D46" i="1"/>
  <c r="D45" i="1"/>
  <c r="D44" i="1"/>
  <c r="D43" i="1"/>
  <c r="D42" i="1"/>
  <c r="D41" i="1"/>
  <c r="D40" i="1"/>
  <c r="I23" i="1"/>
  <c r="B17" i="2"/>
  <c r="B18" i="2" s="1"/>
  <c r="G28" i="1"/>
  <c r="G25" i="2"/>
  <c r="I32" i="1"/>
  <c r="I51" i="1"/>
  <c r="B19" i="2" l="1"/>
  <c r="E19" i="2"/>
  <c r="B21" i="1"/>
  <c r="B22" i="1" s="1"/>
  <c r="B23" i="1" s="1"/>
  <c r="B24" i="1" s="1"/>
  <c r="G26" i="1" s="1"/>
  <c r="B21" i="2" l="1"/>
  <c r="B23" i="2" s="1"/>
  <c r="B25" i="2" s="1"/>
  <c r="B27" i="2" s="1"/>
  <c r="B26" i="1"/>
  <c r="G49" i="1"/>
  <c r="E23" i="2" l="1"/>
  <c r="B30" i="2"/>
  <c r="B32" i="2" s="1"/>
  <c r="B28" i="1"/>
  <c r="B30" i="1" s="1"/>
  <c r="E32" i="2" l="1"/>
  <c r="G30" i="1"/>
  <c r="B32" i="1"/>
  <c r="B36" i="1" s="1"/>
  <c r="G36" i="1" l="1"/>
  <c r="B39" i="1"/>
  <c r="B40" i="1" s="1"/>
  <c r="G44" i="1" l="1"/>
  <c r="G43" i="1"/>
  <c r="G45" i="1"/>
  <c r="G46" i="1"/>
  <c r="B41" i="1"/>
  <c r="B42" i="1" s="1"/>
  <c r="B43" i="1" s="1"/>
  <c r="B44" i="1" s="1"/>
  <c r="B45" i="1" s="1"/>
  <c r="B46" i="1" s="1"/>
  <c r="B49" i="1" s="1"/>
  <c r="B50" i="1" s="1"/>
  <c r="B51" i="1" s="1"/>
  <c r="B52" i="1" s="1"/>
  <c r="G42" i="1"/>
  <c r="G41" i="1"/>
  <c r="G40" i="1"/>
  <c r="K49" i="1" l="1"/>
  <c r="K24" i="1"/>
  <c r="I19" i="2" l="1"/>
  <c r="I23" i="2" s="1"/>
  <c r="K52" i="1"/>
  <c r="I27" i="2" l="1"/>
  <c r="M19" i="2" l="1"/>
  <c r="M23" i="2" s="1"/>
  <c r="M27" i="2" s="1"/>
  <c r="I34" i="1" l="1"/>
  <c r="O19" i="2" l="1"/>
  <c r="O23" i="2" s="1"/>
  <c r="O27" i="2" l="1"/>
  <c r="Q19" i="2" l="1"/>
  <c r="Q23" i="2" s="1"/>
  <c r="Q27" i="2" l="1"/>
  <c r="K19" i="1" l="1"/>
  <c r="Q19" i="1" l="1"/>
  <c r="O19" i="1"/>
  <c r="K26" i="1"/>
  <c r="K30" i="1" l="1"/>
  <c r="K36" i="1" s="1"/>
  <c r="O49" i="1" l="1"/>
  <c r="O52" i="1" s="1"/>
  <c r="O24" i="1"/>
  <c r="O26" i="1" s="1"/>
  <c r="O30" i="1" s="1"/>
  <c r="O36" i="1" s="1"/>
  <c r="Q24" i="1" l="1"/>
  <c r="Q26" i="1" s="1"/>
  <c r="Q30" i="1" s="1"/>
  <c r="Q36" i="1" s="1"/>
  <c r="Q49" i="1"/>
  <c r="Q52" i="1" s="1"/>
  <c r="G18" i="2" l="1"/>
  <c r="G17" i="2"/>
  <c r="I17" i="1" l="1"/>
  <c r="K19" i="2" l="1"/>
  <c r="K23" i="2" s="1"/>
  <c r="G16" i="2"/>
  <c r="G19" i="2" s="1"/>
  <c r="K27" i="2" l="1"/>
  <c r="G27" i="2" s="1"/>
  <c r="G32" i="2" s="1"/>
  <c r="G23" i="2"/>
  <c r="M19" i="1" l="1"/>
  <c r="M24" i="1" l="1"/>
  <c r="M26" i="1" s="1"/>
  <c r="M49" i="1"/>
  <c r="M52" i="1" l="1"/>
  <c r="M30" i="1"/>
  <c r="M36" i="1" s="1"/>
  <c r="S19" i="1" l="1"/>
  <c r="I19" i="1" s="1"/>
  <c r="I15" i="1"/>
  <c r="S24" i="1" l="1"/>
  <c r="S26" i="1" s="1"/>
  <c r="S49" i="1"/>
  <c r="I22" i="1"/>
  <c r="I24" i="1" s="1"/>
  <c r="S52" i="1" l="1"/>
  <c r="I49" i="1"/>
  <c r="I52" i="1" s="1"/>
  <c r="I26" i="1"/>
  <c r="I30" i="1" s="1"/>
  <c r="I36" i="1" s="1"/>
  <c r="I40" i="1" s="1"/>
  <c r="S30" i="1"/>
  <c r="S36" i="1" s="1"/>
  <c r="I41" i="1" l="1"/>
  <c r="I44" i="1"/>
  <c r="I46" i="1"/>
  <c r="I45" i="1"/>
  <c r="I43" i="1"/>
  <c r="I42" i="1"/>
</calcChain>
</file>

<file path=xl/sharedStrings.xml><?xml version="1.0" encoding="utf-8"?>
<sst xmlns="http://schemas.openxmlformats.org/spreadsheetml/2006/main" count="102" uniqueCount="56">
  <si>
    <t>Line</t>
  </si>
  <si>
    <t>No.</t>
  </si>
  <si>
    <t>Requirement</t>
  </si>
  <si>
    <t>A.</t>
  </si>
  <si>
    <t>Network Service</t>
  </si>
  <si>
    <t>REVENUE REQUIREMENT (w/o incentives)</t>
  </si>
  <si>
    <t>LESS: REVENUE CREDITS</t>
  </si>
  <si>
    <t xml:space="preserve">LESS:  REVENUE REQUIREMENTS INCLUDED IN LINE 1 FOR: </t>
  </si>
  <si>
    <t xml:space="preserve">      SUBTOTAL</t>
  </si>
  <si>
    <t xml:space="preserve"> </t>
  </si>
  <si>
    <t>B.</t>
  </si>
  <si>
    <t>Point-to-Point Service</t>
  </si>
  <si>
    <t>MW</t>
  </si>
  <si>
    <t>C.</t>
  </si>
  <si>
    <t>Less:  Load Disptach - Scheduling, System Control and Dispatch Services (321.88.b)</t>
  </si>
  <si>
    <t>Less:  Load Disptach - Reliability, Planning &amp; Standards Development Services (321.92.6)</t>
  </si>
  <si>
    <t>Total 561 Internally Developed Costs</t>
  </si>
  <si>
    <t>Less:  PTP Service Credit</t>
  </si>
  <si>
    <t xml:space="preserve">EXISTING ZONAL ARR </t>
  </si>
  <si>
    <t>PJM Regional Service</t>
  </si>
  <si>
    <t>Schedule 1A ARR</t>
  </si>
  <si>
    <t>ADDITIONAL ATRR FOR FERC-APPROVED INCENTIVES ON RTEP</t>
  </si>
  <si>
    <t>Net Schedule 1A Revenue Requirement for Zone</t>
  </si>
  <si>
    <t>Schedule 1A Rate Calculations</t>
  </si>
  <si>
    <t>AEP Zone Rate for Schedule 1A Service.</t>
  </si>
  <si>
    <t>(TCOS Ln 1 )</t>
  </si>
  <si>
    <t>(TCOS Ln 2 )</t>
  </si>
  <si>
    <t>(TCOS Ln 3 )</t>
  </si>
  <si>
    <t xml:space="preserve">OHIO TRANSMISSION COMPANY </t>
  </si>
  <si>
    <t>Annual Revenue</t>
  </si>
  <si>
    <t>APPALACHIAN TRANSMISSION COMPANY</t>
  </si>
  <si>
    <t>WEST VIRGINIA TRANSMISSION COMPANY</t>
  </si>
  <si>
    <t>KENTUCKY TRANSMISSION COMPANY</t>
  </si>
  <si>
    <t>INDIANA MICHIGAN TRANSMISSION COMPANY</t>
  </si>
  <si>
    <t xml:space="preserve">      RTEP UPGRADES ATRR (W/O INCENTIVES)</t>
  </si>
  <si>
    <t xml:space="preserve">      OTHER UPGRADES ATRR (W/O INCENTIVES)</t>
  </si>
  <si>
    <t>Revenue Requirements for Network and Point-to-Point Transmission Service</t>
  </si>
  <si>
    <t xml:space="preserve">Annual Revenue Requirement for Scheduling, System Control and Dispatch Services - Schedule 1A </t>
  </si>
  <si>
    <t>AEPTCo subsidiaries in PJM - Transmission Formula Rate Revenue Requirement</t>
  </si>
  <si>
    <t>AEPTCo subsidiaries in PJM</t>
  </si>
  <si>
    <t>(TCOS Ln 5)</t>
  </si>
  <si>
    <t>Total Load Dispatch &amp; Scheduling (Account 561) (TCOS Line 15)</t>
  </si>
  <si>
    <t>(Worksheet R)</t>
  </si>
  <si>
    <t>PRIOR YEAR TRUE-UP (Including Interest)</t>
  </si>
  <si>
    <t>Line 10 is provided from PJM records</t>
  </si>
  <si>
    <t>CURRENT YEAR AEPTCo ANNUAL TRANSMISSION REVENUE REQUIREMENT (PTRR)</t>
  </si>
  <si>
    <t>EXISTING AEPTCo ZONAL PTRR (W/O INCENTIVES)</t>
  </si>
  <si>
    <t>INCREMENTAL APPROVED INCENTIVE PTRR</t>
  </si>
  <si>
    <t>EXISTING AEPTCo ZONAL PTRR (W/ INCENTIVES)</t>
  </si>
  <si>
    <t>11a</t>
  </si>
  <si>
    <t>Facility Credits under PJM OATT Section 30.9</t>
  </si>
  <si>
    <t>(TCOS Ln 3)</t>
  </si>
  <si>
    <t>PRIOR YEAR TRUE-UP (INCLUDING INTEREST)</t>
  </si>
  <si>
    <t xml:space="preserve">EXISTING AEPTCo ATRR FOR AEP ZONE OF PJM OATT </t>
  </si>
  <si>
    <t>RTEP ATRR FOR PJM COLLECTION UNDER SCHEDULE 12</t>
  </si>
  <si>
    <t>TRUE-UP ADJUSTMENT INCLUDING INTEREST (20__)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</si>
</sst>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0000"/>
    <numFmt numFmtId="169" formatCode="&quot;$&quot;#,##0.0000"/>
  </numFmts>
  <fonts count="23">
    <font>
      <sz val="10"/>
      <name val="Arial"/>
    </font>
    <font>
      <sz val="10"/>
      <name val="Arial"/>
      <family val="2"/>
    </font>
    <font>
      <sz val="12"/>
      <name val="Arial MT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name val="Arial MT"/>
    </font>
    <font>
      <sz val="16"/>
      <name val="Arial"/>
      <family val="2"/>
    </font>
    <font>
      <sz val="16"/>
      <name val="Arial MT"/>
    </font>
    <font>
      <b/>
      <sz val="16"/>
      <name val="Arial"/>
      <family val="2"/>
    </font>
    <font>
      <b/>
      <u/>
      <sz val="16"/>
      <name val="Arial MT"/>
    </font>
    <font>
      <sz val="16"/>
      <color indexed="12"/>
      <name val="Arial"/>
      <family val="2"/>
    </font>
    <font>
      <b/>
      <sz val="16"/>
      <color indexed="8"/>
      <name val="Arial"/>
      <family val="2"/>
    </font>
    <font>
      <b/>
      <sz val="20"/>
      <color indexed="12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u/>
      <sz val="16"/>
      <name val="Arial"/>
      <family val="2"/>
    </font>
    <font>
      <i/>
      <sz val="16"/>
      <name val="Arial"/>
      <family val="2"/>
    </font>
    <font>
      <sz val="16"/>
      <color rgb="FF0000FF"/>
      <name val="Arial"/>
      <family val="2"/>
    </font>
    <font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Protection="0"/>
    <xf numFmtId="9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</cellStyleXfs>
  <cellXfs count="123">
    <xf numFmtId="0" fontId="0" fillId="0" borderId="0" xfId="0"/>
    <xf numFmtId="165" fontId="5" fillId="0" borderId="0" xfId="3" applyFont="1"/>
    <xf numFmtId="165" fontId="2" fillId="0" borderId="0" xfId="3" applyProtection="1">
      <protection locked="0"/>
    </xf>
    <xf numFmtId="165" fontId="5" fillId="0" borderId="0" xfId="3" applyFont="1" applyProtection="1">
      <protection locked="0"/>
    </xf>
    <xf numFmtId="0" fontId="5" fillId="0" borderId="0" xfId="0" applyFont="1" applyAlignment="1">
      <alignment horizontal="center"/>
    </xf>
    <xf numFmtId="0" fontId="5" fillId="0" borderId="0" xfId="3" applyNumberFormat="1" applyFont="1" applyProtection="1">
      <protection locked="0"/>
    </xf>
    <xf numFmtId="0" fontId="2" fillId="0" borderId="0" xfId="3" applyNumberFormat="1" applyAlignment="1" applyProtection="1">
      <alignment horizontal="center"/>
      <protection locked="0"/>
    </xf>
    <xf numFmtId="0" fontId="5" fillId="0" borderId="0" xfId="3" applyNumberFormat="1" applyFont="1" applyAlignment="1" applyProtection="1">
      <alignment horizontal="center"/>
      <protection locked="0"/>
    </xf>
    <xf numFmtId="49" fontId="5" fillId="0" borderId="0" xfId="3" applyNumberFormat="1" applyFont="1" applyAlignment="1" applyProtection="1">
      <alignment horizontal="center"/>
      <protection locked="0"/>
    </xf>
    <xf numFmtId="49" fontId="6" fillId="0" borderId="0" xfId="3" applyNumberFormat="1" applyFont="1" applyAlignment="1" applyProtection="1">
      <alignment horizontal="center"/>
      <protection locked="0"/>
    </xf>
    <xf numFmtId="165" fontId="7" fillId="0" borderId="0" xfId="3" applyFont="1" applyAlignment="1">
      <alignment horizontal="center"/>
    </xf>
    <xf numFmtId="1" fontId="5" fillId="0" borderId="0" xfId="3" applyNumberFormat="1" applyFont="1" applyAlignment="1" applyProtection="1">
      <alignment horizontal="center"/>
      <protection locked="0"/>
    </xf>
    <xf numFmtId="164" fontId="5" fillId="0" borderId="0" xfId="3" applyNumberFormat="1" applyFont="1" applyProtection="1">
      <protection locked="0"/>
    </xf>
    <xf numFmtId="165" fontId="2" fillId="0" borderId="0" xfId="3"/>
    <xf numFmtId="1" fontId="5" fillId="0" borderId="2" xfId="3" applyNumberFormat="1" applyFont="1" applyBorder="1" applyAlignment="1" applyProtection="1">
      <alignment horizontal="center"/>
      <protection locked="0"/>
    </xf>
    <xf numFmtId="0" fontId="5" fillId="0" borderId="0" xfId="0" applyFont="1"/>
    <xf numFmtId="0" fontId="5" fillId="0" borderId="0" xfId="3" applyNumberFormat="1" applyFont="1"/>
    <xf numFmtId="43" fontId="5" fillId="0" borderId="0" xfId="1" applyFont="1"/>
    <xf numFmtId="166" fontId="5" fillId="0" borderId="0" xfId="1" applyNumberFormat="1" applyFont="1"/>
    <xf numFmtId="0" fontId="2" fillId="0" borderId="0" xfId="0" applyFont="1"/>
    <xf numFmtId="0" fontId="2" fillId="0" borderId="0" xfId="3" applyNumberFormat="1" applyProtection="1">
      <protection locked="0"/>
    </xf>
    <xf numFmtId="0" fontId="2" fillId="0" borderId="0" xfId="3" applyNumberFormat="1"/>
    <xf numFmtId="0" fontId="5" fillId="0" borderId="0" xfId="1" applyNumberFormat="1" applyFont="1" applyAlignment="1"/>
    <xf numFmtId="9" fontId="5" fillId="0" borderId="0" xfId="4" applyFont="1" applyAlignment="1"/>
    <xf numFmtId="165" fontId="7" fillId="0" borderId="0" xfId="3" applyFont="1"/>
    <xf numFmtId="165" fontId="5" fillId="0" borderId="0" xfId="3" quotePrefix="1" applyFont="1"/>
    <xf numFmtId="0" fontId="8" fillId="0" borderId="0" xfId="0" applyFont="1"/>
    <xf numFmtId="165" fontId="8" fillId="0" borderId="0" xfId="3" applyFont="1"/>
    <xf numFmtId="0" fontId="8" fillId="0" borderId="0" xfId="3" applyNumberFormat="1" applyFont="1"/>
    <xf numFmtId="0" fontId="9" fillId="0" borderId="0" xfId="0" applyFont="1"/>
    <xf numFmtId="168" fontId="8" fillId="0" borderId="0" xfId="0" applyNumberFormat="1" applyFont="1"/>
    <xf numFmtId="0" fontId="10" fillId="0" borderId="0" xfId="0" applyFont="1" applyAlignment="1">
      <alignment horizontal="center"/>
    </xf>
    <xf numFmtId="165" fontId="10" fillId="0" borderId="0" xfId="3" applyFont="1"/>
    <xf numFmtId="0" fontId="11" fillId="0" borderId="0" xfId="3" applyNumberFormat="1" applyFont="1" applyAlignment="1" applyProtection="1">
      <alignment horizontal="center"/>
      <protection locked="0"/>
    </xf>
    <xf numFmtId="0" fontId="10" fillId="0" borderId="0" xfId="3" applyNumberFormat="1" applyFont="1" applyAlignment="1" applyProtection="1">
      <alignment horizontal="center"/>
      <protection locked="0"/>
    </xf>
    <xf numFmtId="0" fontId="10" fillId="0" borderId="0" xfId="3" applyNumberFormat="1" applyFont="1" applyProtection="1">
      <protection locked="0"/>
    </xf>
    <xf numFmtId="49" fontId="10" fillId="0" borderId="0" xfId="3" applyNumberFormat="1" applyFont="1" applyProtection="1">
      <protection locked="0"/>
    </xf>
    <xf numFmtId="49" fontId="10" fillId="0" borderId="0" xfId="3" applyNumberFormat="1" applyFont="1" applyAlignment="1" applyProtection="1">
      <alignment horizontal="center"/>
      <protection locked="0"/>
    </xf>
    <xf numFmtId="165" fontId="12" fillId="0" borderId="0" xfId="3" applyFont="1" applyAlignment="1">
      <alignment horizontal="center" vertical="center" wrapText="1"/>
    </xf>
    <xf numFmtId="0" fontId="10" fillId="0" borderId="0" xfId="3" applyNumberFormat="1" applyFont="1" applyAlignment="1" applyProtection="1">
      <alignment vertical="center"/>
      <protection locked="0"/>
    </xf>
    <xf numFmtId="0" fontId="12" fillId="0" borderId="0" xfId="3" applyNumberFormat="1" applyFont="1" applyAlignment="1" applyProtection="1">
      <alignment horizontal="center" vertical="center" wrapText="1"/>
      <protection locked="0"/>
    </xf>
    <xf numFmtId="0" fontId="12" fillId="0" borderId="0" xfId="3" applyNumberFormat="1" applyFont="1" applyAlignment="1" applyProtection="1">
      <alignment horizontal="center" vertical="center"/>
      <protection locked="0"/>
    </xf>
    <xf numFmtId="165" fontId="10" fillId="0" borderId="0" xfId="3" applyFont="1" applyAlignment="1">
      <alignment vertical="center"/>
    </xf>
    <xf numFmtId="165" fontId="12" fillId="0" borderId="0" xfId="3" applyFont="1" applyAlignment="1">
      <alignment horizontal="center"/>
    </xf>
    <xf numFmtId="0" fontId="12" fillId="0" borderId="0" xfId="3" applyNumberFormat="1" applyFont="1" applyAlignment="1" applyProtection="1">
      <alignment horizontal="center"/>
      <protection locked="0"/>
    </xf>
    <xf numFmtId="0" fontId="11" fillId="0" borderId="1" xfId="3" applyNumberFormat="1" applyFont="1" applyBorder="1" applyAlignment="1" applyProtection="1">
      <alignment horizontal="center"/>
      <protection locked="0"/>
    </xf>
    <xf numFmtId="0" fontId="13" fillId="0" borderId="0" xfId="3" applyNumberFormat="1" applyFont="1" applyAlignment="1" applyProtection="1">
      <alignment horizontal="left"/>
      <protection locked="0"/>
    </xf>
    <xf numFmtId="0" fontId="10" fillId="0" borderId="0" xfId="0" applyFont="1"/>
    <xf numFmtId="164" fontId="10" fillId="0" borderId="0" xfId="1" applyNumberFormat="1" applyFont="1" applyAlignment="1"/>
    <xf numFmtId="164" fontId="10" fillId="0" borderId="0" xfId="3" applyNumberFormat="1" applyFont="1" applyProtection="1">
      <protection locked="0"/>
    </xf>
    <xf numFmtId="164" fontId="21" fillId="3" borderId="0" xfId="3" applyNumberFormat="1" applyFont="1" applyFill="1"/>
    <xf numFmtId="164" fontId="21" fillId="0" borderId="0" xfId="3" applyNumberFormat="1" applyFont="1" applyProtection="1">
      <protection locked="0"/>
    </xf>
    <xf numFmtId="164" fontId="21" fillId="0" borderId="0" xfId="3" applyNumberFormat="1" applyFont="1"/>
    <xf numFmtId="164" fontId="10" fillId="0" borderId="3" xfId="3" applyNumberFormat="1" applyFont="1" applyBorder="1"/>
    <xf numFmtId="164" fontId="10" fillId="0" borderId="0" xfId="3" applyNumberFormat="1" applyFont="1"/>
    <xf numFmtId="1" fontId="10" fillId="0" borderId="0" xfId="3" applyNumberFormat="1" applyFont="1" applyAlignment="1" applyProtection="1">
      <alignment horizontal="center"/>
      <protection locked="0"/>
    </xf>
    <xf numFmtId="165" fontId="10" fillId="0" borderId="0" xfId="3" applyFont="1" applyProtection="1">
      <protection locked="0"/>
    </xf>
    <xf numFmtId="164" fontId="21" fillId="3" borderId="0" xfId="1" applyNumberFormat="1" applyFont="1" applyFill="1" applyAlignment="1" applyProtection="1">
      <protection locked="0"/>
    </xf>
    <xf numFmtId="164" fontId="21" fillId="0" borderId="0" xfId="1" applyNumberFormat="1" applyFont="1" applyAlignment="1" applyProtection="1">
      <protection locked="0"/>
    </xf>
    <xf numFmtId="164" fontId="10" fillId="0" borderId="3" xfId="1" applyNumberFormat="1" applyFont="1" applyFill="1" applyBorder="1" applyAlignment="1" applyProtection="1">
      <protection locked="0"/>
    </xf>
    <xf numFmtId="164" fontId="10" fillId="0" borderId="0" xfId="1" applyNumberFormat="1" applyFont="1" applyAlignment="1" applyProtection="1">
      <protection locked="0"/>
    </xf>
    <xf numFmtId="164" fontId="10" fillId="0" borderId="3" xfId="1" applyNumberFormat="1" applyFont="1" applyBorder="1" applyAlignment="1" applyProtection="1">
      <protection locked="0"/>
    </xf>
    <xf numFmtId="0" fontId="10" fillId="0" borderId="0" xfId="0" applyFont="1" applyAlignment="1">
      <alignment horizontal="right"/>
    </xf>
    <xf numFmtId="164" fontId="10" fillId="0" borderId="0" xfId="1" applyNumberFormat="1" applyFont="1" applyFill="1" applyAlignment="1" applyProtection="1">
      <protection locked="0"/>
    </xf>
    <xf numFmtId="164" fontId="10" fillId="0" borderId="3" xfId="1" applyNumberFormat="1" applyFont="1" applyBorder="1" applyAlignment="1"/>
    <xf numFmtId="164" fontId="10" fillId="3" borderId="0" xfId="1" applyNumberFormat="1" applyFont="1" applyFill="1" applyBorder="1" applyAlignment="1" applyProtection="1">
      <protection locked="0"/>
    </xf>
    <xf numFmtId="164" fontId="10" fillId="3" borderId="0" xfId="1" applyNumberFormat="1" applyFont="1" applyFill="1" applyAlignment="1" applyProtection="1">
      <protection locked="0"/>
    </xf>
    <xf numFmtId="165" fontId="11" fillId="0" borderId="0" xfId="3" applyFont="1"/>
    <xf numFmtId="164" fontId="10" fillId="0" borderId="0" xfId="1" applyNumberFormat="1" applyFont="1" applyFill="1" applyAlignment="1"/>
    <xf numFmtId="164" fontId="10" fillId="0" borderId="0" xfId="1" applyNumberFormat="1" applyFont="1" applyBorder="1" applyAlignment="1" applyProtection="1">
      <protection locked="0"/>
    </xf>
    <xf numFmtId="0" fontId="12" fillId="0" borderId="4" xfId="0" applyFont="1" applyBorder="1"/>
    <xf numFmtId="0" fontId="10" fillId="0" borderId="2" xfId="3" applyNumberFormat="1" applyFont="1" applyBorder="1" applyProtection="1">
      <protection locked="0"/>
    </xf>
    <xf numFmtId="165" fontId="10" fillId="0" borderId="2" xfId="3" applyFont="1" applyBorder="1"/>
    <xf numFmtId="1" fontId="10" fillId="0" borderId="2" xfId="3" applyNumberFormat="1" applyFont="1" applyBorder="1" applyAlignment="1" applyProtection="1">
      <alignment horizontal="center"/>
      <protection locked="0"/>
    </xf>
    <xf numFmtId="165" fontId="10" fillId="0" borderId="2" xfId="3" applyFont="1" applyBorder="1" applyProtection="1">
      <protection locked="0"/>
    </xf>
    <xf numFmtId="164" fontId="12" fillId="0" borderId="5" xfId="3" applyNumberFormat="1" applyFont="1" applyBorder="1" applyProtection="1">
      <protection locked="0"/>
    </xf>
    <xf numFmtId="10" fontId="10" fillId="0" borderId="0" xfId="4" applyNumberFormat="1" applyFont="1" applyBorder="1" applyAlignment="1" applyProtection="1">
      <protection locked="0"/>
    </xf>
    <xf numFmtId="165" fontId="10" fillId="0" borderId="0" xfId="3" applyFont="1" applyAlignment="1" applyProtection="1">
      <alignment horizontal="center"/>
      <protection locked="0"/>
    </xf>
    <xf numFmtId="0" fontId="10" fillId="0" borderId="0" xfId="3" applyNumberFormat="1" applyFont="1"/>
    <xf numFmtId="0" fontId="10" fillId="0" borderId="0" xfId="0" applyFont="1" applyAlignment="1">
      <alignment horizontal="left"/>
    </xf>
    <xf numFmtId="43" fontId="10" fillId="0" borderId="0" xfId="0" applyNumberFormat="1" applyFont="1"/>
    <xf numFmtId="43" fontId="10" fillId="0" borderId="0" xfId="1" applyFont="1"/>
    <xf numFmtId="165" fontId="10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166" fontId="10" fillId="0" borderId="0" xfId="3" applyNumberFormat="1" applyFont="1"/>
    <xf numFmtId="166" fontId="10" fillId="0" borderId="0" xfId="0" applyNumberFormat="1" applyFont="1"/>
    <xf numFmtId="166" fontId="10" fillId="0" borderId="0" xfId="1" applyNumberFormat="1" applyFont="1"/>
    <xf numFmtId="166" fontId="10" fillId="0" borderId="0" xfId="1" applyNumberFormat="1" applyFont="1" applyAlignment="1" applyProtection="1">
      <protection locked="0"/>
    </xf>
    <xf numFmtId="165" fontId="15" fillId="0" borderId="4" xfId="3" applyFont="1" applyBorder="1"/>
    <xf numFmtId="0" fontId="10" fillId="0" borderId="2" xfId="0" applyFont="1" applyBorder="1"/>
    <xf numFmtId="167" fontId="12" fillId="0" borderId="5" xfId="2" applyNumberFormat="1" applyFont="1" applyBorder="1"/>
    <xf numFmtId="166" fontId="10" fillId="0" borderId="6" xfId="0" applyNumberFormat="1" applyFont="1" applyBorder="1"/>
    <xf numFmtId="0" fontId="11" fillId="0" borderId="0" xfId="0" applyFont="1"/>
    <xf numFmtId="165" fontId="11" fillId="0" borderId="0" xfId="3" applyFont="1" applyProtection="1">
      <protection locked="0"/>
    </xf>
    <xf numFmtId="0" fontId="18" fillId="0" borderId="0" xfId="0" applyFont="1" applyAlignment="1">
      <alignment horizontal="center"/>
    </xf>
    <xf numFmtId="0" fontId="10" fillId="0" borderId="1" xfId="3" applyNumberFormat="1" applyFont="1" applyBorder="1" applyAlignment="1" applyProtection="1">
      <alignment horizontal="center"/>
      <protection locked="0"/>
    </xf>
    <xf numFmtId="0" fontId="10" fillId="0" borderId="4" xfId="0" applyFont="1" applyBorder="1"/>
    <xf numFmtId="0" fontId="19" fillId="0" borderId="0" xfId="3" applyNumberFormat="1" applyFont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164" fontId="10" fillId="0" borderId="3" xfId="3" applyNumberFormat="1" applyFont="1" applyBorder="1" applyProtection="1">
      <protection locked="0"/>
    </xf>
    <xf numFmtId="164" fontId="10" fillId="0" borderId="1" xfId="3" applyNumberFormat="1" applyFont="1" applyBorder="1" applyProtection="1">
      <protection locked="0"/>
    </xf>
    <xf numFmtId="164" fontId="10" fillId="4" borderId="0" xfId="3" applyNumberFormat="1" applyFont="1" applyFill="1" applyProtection="1">
      <protection locked="0"/>
    </xf>
    <xf numFmtId="164" fontId="14" fillId="4" borderId="0" xfId="1" applyNumberFormat="1" applyFont="1" applyFill="1" applyAlignment="1"/>
    <xf numFmtId="164" fontId="10" fillId="4" borderId="0" xfId="1" applyNumberFormat="1" applyFont="1" applyFill="1" applyAlignment="1" applyProtection="1">
      <protection locked="0"/>
    </xf>
    <xf numFmtId="164" fontId="10" fillId="4" borderId="0" xfId="3" applyNumberFormat="1" applyFont="1" applyFill="1"/>
    <xf numFmtId="164" fontId="10" fillId="0" borderId="5" xfId="3" applyNumberFormat="1" applyFont="1" applyBorder="1" applyProtection="1">
      <protection locked="0"/>
    </xf>
    <xf numFmtId="164" fontId="10" fillId="0" borderId="7" xfId="3" applyNumberFormat="1" applyFont="1" applyBorder="1" applyProtection="1">
      <protection locked="0"/>
    </xf>
    <xf numFmtId="166" fontId="14" fillId="4" borderId="0" xfId="1" applyNumberFormat="1" applyFont="1" applyFill="1" applyAlignment="1"/>
    <xf numFmtId="164" fontId="22" fillId="4" borderId="0" xfId="3" applyNumberFormat="1" applyFont="1" applyFill="1" applyProtection="1">
      <protection locked="0"/>
    </xf>
    <xf numFmtId="43" fontId="10" fillId="0" borderId="0" xfId="1" applyFont="1" applyAlignment="1"/>
    <xf numFmtId="169" fontId="10" fillId="0" borderId="0" xfId="3" applyNumberFormat="1" applyFont="1"/>
    <xf numFmtId="164" fontId="10" fillId="4" borderId="0" xfId="1" applyNumberFormat="1" applyFont="1" applyFill="1" applyAlignment="1"/>
    <xf numFmtId="43" fontId="10" fillId="0" borderId="0" xfId="1" applyFont="1" applyBorder="1" applyAlignment="1" applyProtection="1">
      <protection locked="0"/>
    </xf>
    <xf numFmtId="164" fontId="10" fillId="0" borderId="0" xfId="0" applyNumberFormat="1" applyFont="1"/>
    <xf numFmtId="43" fontId="8" fillId="0" borderId="0" xfId="1" applyFont="1" applyFill="1"/>
    <xf numFmtId="43" fontId="14" fillId="4" borderId="0" xfId="1" applyFont="1" applyFill="1" applyAlignment="1" applyProtection="1">
      <protection locked="0"/>
    </xf>
    <xf numFmtId="0" fontId="10" fillId="0" borderId="0" xfId="0" applyFont="1" applyAlignment="1">
      <alignment wrapText="1"/>
    </xf>
    <xf numFmtId="0" fontId="17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9" fontId="16" fillId="0" borderId="0" xfId="3" applyNumberFormat="1" applyFont="1" applyAlignment="1" applyProtection="1">
      <alignment horizontal="center"/>
      <protection locked="0"/>
    </xf>
    <xf numFmtId="166" fontId="5" fillId="0" borderId="0" xfId="3" applyNumberFormat="1" applyFont="1"/>
    <xf numFmtId="164" fontId="0" fillId="0" borderId="0" xfId="0" applyNumberFormat="1"/>
  </cellXfs>
  <cellStyles count="11">
    <cellStyle name="Comma" xfId="1" builtinId="3"/>
    <cellStyle name="Currency" xfId="2" builtinId="4"/>
    <cellStyle name="Normal" xfId="0" builtinId="0"/>
    <cellStyle name="Normal_FN1 Ratebase Draft SPP template (6-11-04) v2" xfId="3" xr:uid="{00000000-0005-0000-0000-000003000000}"/>
    <cellStyle name="Percent" xfId="4" builtinId="5"/>
    <cellStyle name="PSChar" xfId="5" xr:uid="{00000000-0005-0000-0000-000005000000}"/>
    <cellStyle name="PSDate" xfId="6" xr:uid="{00000000-0005-0000-0000-000006000000}"/>
    <cellStyle name="PSDec" xfId="7" xr:uid="{00000000-0005-0000-0000-000007000000}"/>
    <cellStyle name="PSHeading" xfId="8" xr:uid="{00000000-0005-0000-0000-000008000000}"/>
    <cellStyle name="PSInt" xfId="9" xr:uid="{00000000-0005-0000-0000-000009000000}"/>
    <cellStyle name="PSSpacer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X119"/>
  <sheetViews>
    <sheetView tabSelected="1" topLeftCell="A9" zoomScale="55" zoomScaleNormal="55" workbookViewId="0">
      <selection activeCell="D10" sqref="D10"/>
    </sheetView>
  </sheetViews>
  <sheetFormatPr defaultColWidth="11.42578125" defaultRowHeight="15"/>
  <cols>
    <col min="1" max="1" width="4.140625" style="1" customWidth="1"/>
    <col min="2" max="2" width="5.85546875" style="13" bestFit="1" customWidth="1"/>
    <col min="3" max="3" width="2" style="1" customWidth="1"/>
    <col min="4" max="4" width="58.42578125" style="1" customWidth="1"/>
    <col min="5" max="5" width="24.42578125" style="1" customWidth="1"/>
    <col min="6" max="6" width="8.5703125" style="1" customWidth="1"/>
    <col min="7" max="7" width="24.42578125" style="1" customWidth="1"/>
    <col min="8" max="8" width="5" style="1" customWidth="1"/>
    <col min="9" max="9" width="32" style="1" customWidth="1"/>
    <col min="10" max="10" width="4.42578125" style="1" customWidth="1"/>
    <col min="11" max="11" width="32.42578125" style="1" customWidth="1"/>
    <col min="12" max="12" width="4.5703125" style="1" customWidth="1"/>
    <col min="13" max="13" width="32.5703125" style="1" customWidth="1"/>
    <col min="14" max="14" width="5.140625" style="1" customWidth="1"/>
    <col min="15" max="15" width="35.5703125" style="1" customWidth="1"/>
    <col min="16" max="16" width="4.42578125" style="1" customWidth="1"/>
    <col min="17" max="17" width="29.5703125" style="1" customWidth="1"/>
    <col min="18" max="18" width="2.5703125" style="1" customWidth="1"/>
    <col min="19" max="19" width="32.42578125" style="1" customWidth="1"/>
    <col min="20" max="20" width="18" style="1" bestFit="1" customWidth="1"/>
    <col min="21" max="23" width="11.42578125" style="1"/>
    <col min="24" max="24" width="18.42578125" style="1" bestFit="1" customWidth="1"/>
    <col min="25" max="16384" width="11.42578125" style="1"/>
  </cols>
  <sheetData>
    <row r="1" spans="1:24" ht="20.25">
      <c r="A1" s="47"/>
      <c r="B1" s="47"/>
      <c r="C1" s="47"/>
      <c r="D1" s="47"/>
      <c r="E1" s="47"/>
      <c r="F1" s="47"/>
      <c r="G1" s="47"/>
      <c r="H1" s="47"/>
      <c r="I1" s="32"/>
      <c r="J1" s="47"/>
      <c r="K1" s="47"/>
      <c r="L1" s="47"/>
      <c r="M1" s="32"/>
      <c r="N1" s="32"/>
      <c r="O1" s="32"/>
      <c r="P1" s="32"/>
      <c r="Q1" s="32"/>
      <c r="R1" s="32"/>
      <c r="S1" s="32"/>
      <c r="V1" s="25"/>
      <c r="X1" s="16" t="s">
        <v>9</v>
      </c>
    </row>
    <row r="2" spans="1:24" ht="20.25">
      <c r="A2" s="32"/>
      <c r="B2" s="93"/>
      <c r="C2" s="56"/>
      <c r="D2" s="56"/>
      <c r="E2" s="56"/>
      <c r="F2" s="56"/>
      <c r="G2" s="56"/>
      <c r="H2" s="56"/>
      <c r="I2" s="32"/>
      <c r="J2" s="56"/>
      <c r="K2" s="56"/>
      <c r="L2" s="56"/>
      <c r="M2" s="32"/>
      <c r="N2" s="32"/>
      <c r="O2" s="32"/>
      <c r="P2" s="32"/>
      <c r="Q2" s="32"/>
      <c r="R2" s="32"/>
      <c r="S2" s="32"/>
    </row>
    <row r="3" spans="1:24" ht="26.25">
      <c r="A3" s="117" t="s">
        <v>38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24" ht="25.5">
      <c r="A4" s="118" t="str">
        <f>"Actual Costs through December 31, 2025"</f>
        <v>Actual Costs through December 31, 2025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24" ht="25.5">
      <c r="A5" s="119" t="str">
        <f>"True-up Included with rates effective January 1, 2026"</f>
        <v>True-up Included with rates effective January 1, 2026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5"/>
      <c r="U5" s="15"/>
    </row>
    <row r="6" spans="1:24" ht="2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24" ht="2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</row>
    <row r="8" spans="1:24" ht="26.25">
      <c r="A8" s="120" t="s">
        <v>36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32"/>
      <c r="T8" s="32"/>
    </row>
    <row r="9" spans="1:24" ht="20.25">
      <c r="A9" s="32"/>
      <c r="B9" s="33"/>
      <c r="C9" s="34"/>
      <c r="D9" s="35"/>
      <c r="E9" s="35"/>
      <c r="F9" s="32"/>
      <c r="G9" s="36"/>
      <c r="H9" s="35"/>
      <c r="I9" s="32"/>
      <c r="J9" s="35"/>
      <c r="K9" s="35"/>
      <c r="L9" s="35"/>
      <c r="M9" s="32"/>
      <c r="N9" s="32"/>
      <c r="O9" s="32"/>
      <c r="P9" s="32"/>
      <c r="Q9" s="32"/>
      <c r="R9" s="32"/>
      <c r="S9" s="32"/>
      <c r="T9" s="32"/>
    </row>
    <row r="10" spans="1:24" ht="60.75">
      <c r="A10" s="32"/>
      <c r="B10" s="33"/>
      <c r="C10" s="34"/>
      <c r="D10" s="35"/>
      <c r="E10" s="35"/>
      <c r="F10" s="37"/>
      <c r="G10" s="36"/>
      <c r="H10" s="35"/>
      <c r="I10" s="38" t="s">
        <v>39</v>
      </c>
      <c r="J10" s="39"/>
      <c r="K10" s="40" t="s">
        <v>30</v>
      </c>
      <c r="L10" s="41"/>
      <c r="M10" s="38" t="s">
        <v>33</v>
      </c>
      <c r="N10" s="42"/>
      <c r="O10" s="38" t="s">
        <v>32</v>
      </c>
      <c r="P10" s="42"/>
      <c r="Q10" s="38" t="s">
        <v>28</v>
      </c>
      <c r="R10" s="42"/>
      <c r="S10" s="38" t="s">
        <v>31</v>
      </c>
      <c r="T10" s="32"/>
    </row>
    <row r="11" spans="1:24" ht="20.25">
      <c r="A11" s="32"/>
      <c r="B11" s="33" t="s">
        <v>0</v>
      </c>
      <c r="C11" s="34"/>
      <c r="D11" s="35"/>
      <c r="E11" s="35"/>
      <c r="F11" s="35"/>
      <c r="G11" s="36"/>
      <c r="H11" s="35"/>
      <c r="I11" s="43" t="s">
        <v>29</v>
      </c>
      <c r="J11" s="35"/>
      <c r="K11" s="44" t="s">
        <v>29</v>
      </c>
      <c r="L11" s="44"/>
      <c r="M11" s="44" t="s">
        <v>29</v>
      </c>
      <c r="N11" s="32"/>
      <c r="O11" s="44" t="s">
        <v>29</v>
      </c>
      <c r="P11" s="32"/>
      <c r="Q11" s="44" t="s">
        <v>29</v>
      </c>
      <c r="R11" s="32"/>
      <c r="S11" s="44" t="s">
        <v>29</v>
      </c>
      <c r="T11" s="32"/>
    </row>
    <row r="12" spans="1:24" ht="21" thickBot="1">
      <c r="A12" s="32"/>
      <c r="B12" s="45" t="s">
        <v>1</v>
      </c>
      <c r="C12" s="34"/>
      <c r="D12" s="35"/>
      <c r="E12" s="34"/>
      <c r="F12" s="35"/>
      <c r="G12" s="35"/>
      <c r="H12" s="35"/>
      <c r="I12" s="43" t="s">
        <v>2</v>
      </c>
      <c r="J12" s="35"/>
      <c r="K12" s="43" t="s">
        <v>2</v>
      </c>
      <c r="L12" s="44"/>
      <c r="M12" s="43" t="s">
        <v>2</v>
      </c>
      <c r="N12" s="32"/>
      <c r="O12" s="43" t="s">
        <v>2</v>
      </c>
      <c r="P12" s="32"/>
      <c r="Q12" s="43" t="s">
        <v>2</v>
      </c>
      <c r="R12" s="32"/>
      <c r="S12" s="43" t="s">
        <v>2</v>
      </c>
      <c r="T12" s="32"/>
    </row>
    <row r="13" spans="1:24" ht="20.25">
      <c r="A13" s="32"/>
      <c r="B13" s="33"/>
      <c r="C13" s="34"/>
      <c r="D13" s="35"/>
      <c r="E13" s="34"/>
      <c r="F13" s="35"/>
      <c r="G13" s="35"/>
      <c r="H13" s="35"/>
      <c r="I13" s="32"/>
      <c r="J13" s="35"/>
      <c r="K13" s="32"/>
      <c r="L13" s="35"/>
      <c r="M13" s="32"/>
      <c r="N13" s="32"/>
      <c r="O13" s="32"/>
      <c r="P13" s="32"/>
      <c r="Q13" s="32"/>
      <c r="R13" s="32"/>
      <c r="S13" s="32"/>
      <c r="T13" s="32"/>
    </row>
    <row r="14" spans="1:24" ht="20.25">
      <c r="A14" s="43" t="s">
        <v>3</v>
      </c>
      <c r="B14" s="46" t="s">
        <v>4</v>
      </c>
      <c r="C14" s="34"/>
      <c r="D14" s="35"/>
      <c r="E14" s="34"/>
      <c r="F14" s="35"/>
      <c r="G14" s="35"/>
      <c r="H14" s="35"/>
      <c r="I14" s="32"/>
      <c r="J14" s="35"/>
      <c r="K14" s="32"/>
      <c r="L14" s="35"/>
      <c r="M14" s="32"/>
      <c r="N14" s="32"/>
      <c r="O14" s="32"/>
      <c r="P14" s="32"/>
      <c r="Q14" s="32"/>
      <c r="R14" s="32"/>
      <c r="S14" s="32"/>
      <c r="T14" s="32"/>
    </row>
    <row r="15" spans="1:24" ht="20.25">
      <c r="A15" s="43"/>
      <c r="B15" s="33">
        <v>1</v>
      </c>
      <c r="C15" s="34"/>
      <c r="D15" s="47" t="s">
        <v>5</v>
      </c>
      <c r="E15" s="34"/>
      <c r="F15" s="35"/>
      <c r="G15" s="34" t="s">
        <v>25</v>
      </c>
      <c r="H15" s="35"/>
      <c r="I15" s="48">
        <f>SUM(Q15,K15,S15,O15,M15,)</f>
        <v>1876673817.1229556</v>
      </c>
      <c r="J15" s="49"/>
      <c r="K15" s="50">
        <v>20204452.431169812</v>
      </c>
      <c r="L15" s="51"/>
      <c r="M15" s="50">
        <v>507686124.03842551</v>
      </c>
      <c r="N15" s="52"/>
      <c r="O15" s="50">
        <v>21215182.183590215</v>
      </c>
      <c r="P15" s="52"/>
      <c r="Q15" s="50">
        <v>978599805.44480646</v>
      </c>
      <c r="R15" s="52"/>
      <c r="S15" s="50">
        <v>348968253.0249635</v>
      </c>
      <c r="T15" s="32"/>
    </row>
    <row r="16" spans="1:24" ht="20.25">
      <c r="A16" s="43"/>
      <c r="B16" s="33"/>
      <c r="C16" s="34"/>
      <c r="D16" s="47"/>
      <c r="E16" s="34"/>
      <c r="F16" s="35"/>
      <c r="G16" s="35"/>
      <c r="H16" s="35"/>
      <c r="I16" s="48"/>
      <c r="J16" s="49"/>
      <c r="K16" s="52"/>
      <c r="L16" s="51"/>
      <c r="M16" s="52"/>
      <c r="N16" s="52"/>
      <c r="O16" s="52"/>
      <c r="P16" s="52"/>
      <c r="Q16" s="52"/>
      <c r="R16" s="52"/>
      <c r="S16" s="52"/>
      <c r="T16" s="32"/>
      <c r="U16" s="23"/>
    </row>
    <row r="17" spans="1:20" ht="20.25">
      <c r="A17" s="43"/>
      <c r="B17" s="33">
        <f>+B15+1</f>
        <v>2</v>
      </c>
      <c r="C17" s="34"/>
      <c r="D17" s="35" t="s">
        <v>6</v>
      </c>
      <c r="E17" s="34"/>
      <c r="F17" s="35"/>
      <c r="G17" s="34" t="s">
        <v>26</v>
      </c>
      <c r="H17" s="35"/>
      <c r="I17" s="48">
        <f>SUM(Q17,K17,S17,O17,M17,)</f>
        <v>20980011.131999999</v>
      </c>
      <c r="J17" s="49"/>
      <c r="K17" s="50">
        <v>0</v>
      </c>
      <c r="L17" s="51"/>
      <c r="M17" s="50">
        <v>1980384.8640000001</v>
      </c>
      <c r="N17" s="52"/>
      <c r="O17" s="50">
        <v>418323.20400000003</v>
      </c>
      <c r="P17" s="52"/>
      <c r="Q17" s="50">
        <v>10535333.492000001</v>
      </c>
      <c r="R17" s="52"/>
      <c r="S17" s="50">
        <v>8045969.5719999997</v>
      </c>
      <c r="T17" s="32"/>
    </row>
    <row r="18" spans="1:20" ht="20.25">
      <c r="A18" s="43"/>
      <c r="B18" s="46"/>
      <c r="C18" s="34"/>
      <c r="D18" s="35"/>
      <c r="E18" s="34"/>
      <c r="F18" s="35"/>
      <c r="G18" s="35"/>
      <c r="H18" s="35"/>
      <c r="I18" s="53"/>
      <c r="J18" s="49"/>
      <c r="K18" s="53"/>
      <c r="L18" s="49"/>
      <c r="M18" s="53"/>
      <c r="N18" s="54"/>
      <c r="O18" s="53"/>
      <c r="P18" s="54"/>
      <c r="Q18" s="53"/>
      <c r="R18" s="54"/>
      <c r="S18" s="53"/>
      <c r="T18" s="32"/>
    </row>
    <row r="19" spans="1:20" ht="48.75" customHeight="1">
      <c r="A19" s="32"/>
      <c r="B19" s="33">
        <f>+B17+1</f>
        <v>3</v>
      </c>
      <c r="C19" s="34"/>
      <c r="D19" s="116" t="s">
        <v>45</v>
      </c>
      <c r="E19" s="116"/>
      <c r="F19" s="55"/>
      <c r="G19" s="34" t="s">
        <v>27</v>
      </c>
      <c r="H19" s="56"/>
      <c r="I19" s="54">
        <f>SUM(Q19,K19,S19,O19,M19,)</f>
        <v>1855693805.9909554</v>
      </c>
      <c r="J19" s="49"/>
      <c r="K19" s="49">
        <f>+K15-K17</f>
        <v>20204452.431169812</v>
      </c>
      <c r="L19" s="49"/>
      <c r="M19" s="49">
        <f>+M15-M17</f>
        <v>505705739.17442548</v>
      </c>
      <c r="N19" s="54"/>
      <c r="O19" s="49">
        <f>+O15-O17</f>
        <v>20796858.979590215</v>
      </c>
      <c r="P19" s="54"/>
      <c r="Q19" s="49">
        <f>+Q15-Q17</f>
        <v>968064471.95280647</v>
      </c>
      <c r="R19" s="54"/>
      <c r="S19" s="49">
        <f>+S15-S17</f>
        <v>340922283.45296347</v>
      </c>
      <c r="T19" s="32"/>
    </row>
    <row r="20" spans="1:20" ht="20.25">
      <c r="A20" s="32"/>
      <c r="B20" s="33"/>
      <c r="C20" s="34"/>
      <c r="D20" s="47"/>
      <c r="E20" s="35"/>
      <c r="F20" s="55"/>
      <c r="G20" s="56"/>
      <c r="H20" s="56"/>
      <c r="I20" s="54"/>
      <c r="J20" s="49"/>
      <c r="K20" s="49"/>
      <c r="L20" s="49"/>
      <c r="M20" s="49"/>
      <c r="N20" s="54"/>
      <c r="O20" s="49"/>
      <c r="P20" s="54"/>
      <c r="Q20" s="49"/>
      <c r="R20" s="54"/>
      <c r="S20" s="49"/>
      <c r="T20" s="32"/>
    </row>
    <row r="21" spans="1:20" ht="20.25">
      <c r="A21" s="32"/>
      <c r="B21" s="33">
        <f>+B19+1</f>
        <v>4</v>
      </c>
      <c r="C21" s="34"/>
      <c r="D21" s="47" t="s">
        <v>7</v>
      </c>
      <c r="E21" s="35"/>
      <c r="F21" s="55"/>
      <c r="G21" s="56"/>
      <c r="H21" s="56"/>
      <c r="I21" s="54"/>
      <c r="J21" s="49"/>
      <c r="K21" s="54"/>
      <c r="L21" s="49"/>
      <c r="M21" s="54"/>
      <c r="N21" s="54"/>
      <c r="O21" s="54"/>
      <c r="P21" s="54"/>
      <c r="Q21" s="54"/>
      <c r="R21" s="54"/>
      <c r="S21" s="54"/>
      <c r="T21" s="32"/>
    </row>
    <row r="22" spans="1:20" ht="20.25">
      <c r="A22" s="32"/>
      <c r="B22" s="33">
        <f>+B21+1</f>
        <v>5</v>
      </c>
      <c r="C22" s="34"/>
      <c r="D22" s="47" t="s">
        <v>34</v>
      </c>
      <c r="E22" s="35"/>
      <c r="F22" s="55"/>
      <c r="G22" s="34" t="s">
        <v>40</v>
      </c>
      <c r="H22" s="56"/>
      <c r="I22" s="54">
        <f>SUM(Q22,K22,S22,O22,M22,)</f>
        <v>141594945.40510195</v>
      </c>
      <c r="J22" s="49"/>
      <c r="K22" s="57">
        <v>0</v>
      </c>
      <c r="L22" s="58"/>
      <c r="M22" s="57">
        <v>47685791.512880437</v>
      </c>
      <c r="N22" s="52"/>
      <c r="O22" s="50">
        <v>4954013.254648407</v>
      </c>
      <c r="P22" s="52"/>
      <c r="Q22" s="50">
        <v>39904220.774480335</v>
      </c>
      <c r="R22" s="52"/>
      <c r="S22" s="50">
        <v>49050919.863092795</v>
      </c>
      <c r="T22" s="32"/>
    </row>
    <row r="23" spans="1:20" ht="20.25">
      <c r="A23" s="32"/>
      <c r="B23" s="33">
        <f>+B22+1</f>
        <v>6</v>
      </c>
      <c r="C23" s="34"/>
      <c r="D23" s="47" t="s">
        <v>35</v>
      </c>
      <c r="E23" s="35"/>
      <c r="F23" s="55"/>
      <c r="G23" s="34" t="str">
        <f>"(Worksheet K)"</f>
        <v>(Worksheet K)</v>
      </c>
      <c r="H23" s="56"/>
      <c r="I23" s="53">
        <f>SUM(Q23,K23,S23,O23,M23,)</f>
        <v>0</v>
      </c>
      <c r="J23" s="49"/>
      <c r="K23" s="59">
        <v>0</v>
      </c>
      <c r="L23" s="60"/>
      <c r="M23" s="61">
        <v>0</v>
      </c>
      <c r="N23" s="54"/>
      <c r="O23" s="61">
        <v>0</v>
      </c>
      <c r="P23" s="54"/>
      <c r="Q23" s="61">
        <v>0</v>
      </c>
      <c r="R23" s="54"/>
      <c r="S23" s="59">
        <v>0</v>
      </c>
      <c r="T23" s="32"/>
    </row>
    <row r="24" spans="1:20" ht="20.25">
      <c r="A24" s="32"/>
      <c r="B24" s="33">
        <f>+B23+1</f>
        <v>7</v>
      </c>
      <c r="C24" s="34"/>
      <c r="D24" s="62" t="s">
        <v>8</v>
      </c>
      <c r="E24" s="35" t="s">
        <v>9</v>
      </c>
      <c r="F24" s="55"/>
      <c r="G24" s="56"/>
      <c r="H24" s="56"/>
      <c r="I24" s="60">
        <f>+I23+I22</f>
        <v>141594945.40510195</v>
      </c>
      <c r="J24" s="49"/>
      <c r="K24" s="63">
        <f>+K23+K22</f>
        <v>0</v>
      </c>
      <c r="L24" s="60"/>
      <c r="M24" s="60">
        <f>+M23+M22</f>
        <v>47685791.512880437</v>
      </c>
      <c r="N24" s="54"/>
      <c r="O24" s="60">
        <f>+O23+O22</f>
        <v>4954013.254648407</v>
      </c>
      <c r="P24" s="54"/>
      <c r="Q24" s="60">
        <f>+Q23+Q22</f>
        <v>39904220.774480335</v>
      </c>
      <c r="R24" s="54"/>
      <c r="S24" s="63">
        <f>+S23+S22</f>
        <v>49050919.863092795</v>
      </c>
      <c r="T24" s="32"/>
    </row>
    <row r="25" spans="1:20" ht="20.25">
      <c r="A25" s="32"/>
      <c r="B25" s="33"/>
      <c r="C25" s="34"/>
      <c r="D25" s="47"/>
      <c r="E25" s="35"/>
      <c r="F25" s="55"/>
      <c r="G25" s="56"/>
      <c r="H25" s="56"/>
      <c r="I25" s="64"/>
      <c r="J25" s="49"/>
      <c r="K25" s="59"/>
      <c r="L25" s="60"/>
      <c r="M25" s="61"/>
      <c r="N25" s="54"/>
      <c r="O25" s="61"/>
      <c r="P25" s="54"/>
      <c r="Q25" s="61"/>
      <c r="R25" s="54"/>
      <c r="S25" s="59"/>
      <c r="T25" s="32"/>
    </row>
    <row r="26" spans="1:20" ht="20.25">
      <c r="A26" s="32"/>
      <c r="B26" s="33">
        <f>+B24+1</f>
        <v>8</v>
      </c>
      <c r="C26" s="34"/>
      <c r="D26" s="47" t="s">
        <v>46</v>
      </c>
      <c r="E26" s="35"/>
      <c r="F26" s="32"/>
      <c r="G26" s="55" t="str">
        <f>"(Ln "&amp;B19&amp;"- Ln "&amp;B24&amp;")"</f>
        <v>(Ln 3- Ln 7)</v>
      </c>
      <c r="H26" s="56"/>
      <c r="I26" s="54">
        <f>SUM(Q26,K26,S26,O26,M26,)</f>
        <v>1714098860.5858533</v>
      </c>
      <c r="J26" s="49"/>
      <c r="K26" s="63">
        <f>+K19-K24</f>
        <v>20204452.431169812</v>
      </c>
      <c r="L26" s="60"/>
      <c r="M26" s="60">
        <f>+M19-M24</f>
        <v>458019947.66154504</v>
      </c>
      <c r="N26" s="54"/>
      <c r="O26" s="60">
        <f>+O19-O24</f>
        <v>15842845.724941809</v>
      </c>
      <c r="P26" s="54"/>
      <c r="Q26" s="60">
        <f>+Q19-Q24</f>
        <v>928160251.17832613</v>
      </c>
      <c r="R26" s="54"/>
      <c r="S26" s="63">
        <f>+S19-S24</f>
        <v>291871363.58987069</v>
      </c>
      <c r="T26" s="32"/>
    </row>
    <row r="27" spans="1:20" ht="20.25">
      <c r="A27" s="32"/>
      <c r="B27" s="32"/>
      <c r="C27" s="34"/>
      <c r="D27" s="32"/>
      <c r="E27" s="35"/>
      <c r="F27" s="32"/>
      <c r="G27" s="56"/>
      <c r="H27" s="56"/>
      <c r="I27" s="54"/>
      <c r="J27" s="49"/>
      <c r="K27" s="54"/>
      <c r="L27" s="54"/>
      <c r="M27" s="54"/>
      <c r="N27" s="54"/>
      <c r="O27" s="54"/>
      <c r="P27" s="54"/>
      <c r="Q27" s="54"/>
      <c r="R27" s="54"/>
      <c r="S27" s="54"/>
      <c r="T27" s="32"/>
    </row>
    <row r="28" spans="1:20" ht="20.25">
      <c r="A28" s="32"/>
      <c r="B28" s="33">
        <f>+B26+1</f>
        <v>9</v>
      </c>
      <c r="C28" s="34"/>
      <c r="D28" s="47" t="s">
        <v>47</v>
      </c>
      <c r="E28" s="35"/>
      <c r="F28" s="55"/>
      <c r="G28" s="34" t="str">
        <f>"(Worksheet J)"</f>
        <v>(Worksheet J)</v>
      </c>
      <c r="H28" s="56"/>
      <c r="I28" s="48">
        <f>SUM(Q28,K28,S28,O28,M28,)</f>
        <v>0</v>
      </c>
      <c r="J28" s="49"/>
      <c r="K28" s="65">
        <v>0</v>
      </c>
      <c r="L28" s="60"/>
      <c r="M28" s="66">
        <v>0</v>
      </c>
      <c r="N28" s="54"/>
      <c r="O28" s="66">
        <v>0</v>
      </c>
      <c r="P28" s="54"/>
      <c r="Q28" s="66">
        <v>0</v>
      </c>
      <c r="R28" s="54"/>
      <c r="S28" s="66">
        <v>0</v>
      </c>
      <c r="T28" s="32"/>
    </row>
    <row r="29" spans="1:20" ht="20.25">
      <c r="A29" s="32"/>
      <c r="B29" s="33"/>
      <c r="C29" s="34"/>
      <c r="D29" s="47"/>
      <c r="E29" s="35"/>
      <c r="F29" s="55"/>
      <c r="G29" s="56"/>
      <c r="H29" s="56"/>
      <c r="I29" s="64"/>
      <c r="J29" s="49"/>
      <c r="K29" s="59"/>
      <c r="L29" s="60"/>
      <c r="M29" s="61"/>
      <c r="N29" s="54"/>
      <c r="O29" s="61"/>
      <c r="P29" s="54"/>
      <c r="Q29" s="61"/>
      <c r="R29" s="54"/>
      <c r="S29" s="59"/>
      <c r="T29" s="32"/>
    </row>
    <row r="30" spans="1:20" ht="21" customHeight="1">
      <c r="A30" s="32"/>
      <c r="B30" s="33">
        <f>+B28+1</f>
        <v>10</v>
      </c>
      <c r="C30" s="34"/>
      <c r="D30" s="47" t="s">
        <v>48</v>
      </c>
      <c r="E30" s="35"/>
      <c r="F30" s="32"/>
      <c r="G30" s="55" t="str">
        <f>"(Ln "&amp;B26&amp;" + Ln "&amp;B28&amp;")"</f>
        <v>(Ln 8 + Ln 9)</v>
      </c>
      <c r="H30" s="56"/>
      <c r="I30" s="48">
        <f>+I26+I28</f>
        <v>1714098860.5858533</v>
      </c>
      <c r="J30" s="49"/>
      <c r="K30" s="63">
        <f>+K26+K28</f>
        <v>20204452.431169812</v>
      </c>
      <c r="L30" s="60"/>
      <c r="M30" s="60">
        <f>+M26+M28</f>
        <v>458019947.66154504</v>
      </c>
      <c r="N30" s="54"/>
      <c r="O30" s="60">
        <f>+O26+O28</f>
        <v>15842845.724941809</v>
      </c>
      <c r="P30" s="54"/>
      <c r="Q30" s="60">
        <f>+Q26+Q28</f>
        <v>928160251.17832613</v>
      </c>
      <c r="R30" s="54"/>
      <c r="S30" s="63">
        <f>+S26+S28</f>
        <v>291871363.58987069</v>
      </c>
      <c r="T30" s="32"/>
    </row>
    <row r="31" spans="1:20" ht="20.25">
      <c r="A31" s="32"/>
      <c r="B31" s="67"/>
      <c r="C31" s="32"/>
      <c r="D31" s="32"/>
      <c r="E31" s="32"/>
      <c r="F31" s="32"/>
      <c r="G31" s="32"/>
      <c r="H31" s="32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32"/>
    </row>
    <row r="32" spans="1:20" ht="20.25">
      <c r="A32" s="32"/>
      <c r="B32" s="33">
        <f>+B30+1</f>
        <v>11</v>
      </c>
      <c r="C32" s="34"/>
      <c r="D32" s="47" t="s">
        <v>52</v>
      </c>
      <c r="E32" s="35"/>
      <c r="F32" s="55"/>
      <c r="G32" s="55" t="s">
        <v>42</v>
      </c>
      <c r="H32" s="56"/>
      <c r="I32" s="54">
        <f>SUM(Q32,K32,S32,O32,M32,)</f>
        <v>0</v>
      </c>
      <c r="J32" s="49"/>
      <c r="K32" s="68">
        <v>0</v>
      </c>
      <c r="L32" s="60"/>
      <c r="M32" s="48">
        <v>0</v>
      </c>
      <c r="N32" s="54"/>
      <c r="O32" s="48">
        <v>0</v>
      </c>
      <c r="P32" s="54"/>
      <c r="Q32" s="48">
        <v>0</v>
      </c>
      <c r="R32" s="54"/>
      <c r="S32" s="68">
        <v>0</v>
      </c>
      <c r="T32" s="32"/>
    </row>
    <row r="33" spans="1:21" ht="20.25">
      <c r="A33" s="32"/>
      <c r="B33" s="33"/>
      <c r="C33" s="34"/>
      <c r="D33" s="47"/>
      <c r="E33" s="35"/>
      <c r="F33" s="55"/>
      <c r="G33" s="55"/>
      <c r="H33" s="56"/>
      <c r="I33" s="54"/>
      <c r="J33" s="49"/>
      <c r="K33" s="68"/>
      <c r="L33" s="60"/>
      <c r="M33" s="48"/>
      <c r="N33" s="54"/>
      <c r="O33" s="48"/>
      <c r="P33" s="54"/>
      <c r="Q33" s="48"/>
      <c r="R33" s="54"/>
      <c r="S33" s="68"/>
      <c r="T33" s="32"/>
    </row>
    <row r="34" spans="1:21" ht="20.25">
      <c r="A34" s="32"/>
      <c r="B34" s="33" t="s">
        <v>49</v>
      </c>
      <c r="C34" s="34"/>
      <c r="D34" s="47" t="s">
        <v>50</v>
      </c>
      <c r="E34" s="35"/>
      <c r="F34" s="55"/>
      <c r="G34" s="55" t="s">
        <v>51</v>
      </c>
      <c r="H34" s="56"/>
      <c r="I34" s="104">
        <f>SUM(Q34,K34,S34,O34,M34,)</f>
        <v>7422740.9378413027</v>
      </c>
      <c r="J34" s="101"/>
      <c r="K34" s="111"/>
      <c r="L34" s="103"/>
      <c r="M34" s="111"/>
      <c r="N34" s="104"/>
      <c r="O34" s="111"/>
      <c r="P34" s="104"/>
      <c r="Q34" s="111">
        <v>7422740.9378413027</v>
      </c>
      <c r="R34" s="104"/>
      <c r="S34" s="111"/>
      <c r="T34" s="32"/>
    </row>
    <row r="35" spans="1:21" ht="21" thickBot="1">
      <c r="A35" s="32"/>
      <c r="B35" s="67"/>
      <c r="C35" s="32"/>
      <c r="D35" s="32"/>
      <c r="E35" s="35"/>
      <c r="F35" s="55"/>
      <c r="G35" s="56"/>
      <c r="H35" s="56"/>
      <c r="I35" s="48"/>
      <c r="J35" s="49"/>
      <c r="K35" s="63"/>
      <c r="L35" s="69"/>
      <c r="M35" s="60"/>
      <c r="N35" s="54"/>
      <c r="O35" s="60"/>
      <c r="P35" s="54"/>
      <c r="Q35" s="60"/>
      <c r="R35" s="54"/>
      <c r="S35" s="63"/>
      <c r="T35" s="32"/>
    </row>
    <row r="36" spans="1:21" ht="21" thickBot="1">
      <c r="A36" s="32"/>
      <c r="B36" s="33">
        <f>B32+1</f>
        <v>12</v>
      </c>
      <c r="C36" s="34"/>
      <c r="D36" s="70" t="s">
        <v>53</v>
      </c>
      <c r="E36" s="71"/>
      <c r="F36" s="72"/>
      <c r="G36" s="73" t="str">
        <f>"(Ln "&amp;B30&amp;" + Ln "&amp;B32&amp;" )"</f>
        <v>(Ln 10 + Ln 11 )</v>
      </c>
      <c r="H36" s="74"/>
      <c r="I36" s="75">
        <f>+I30+I32+I34</f>
        <v>1721521601.5236948</v>
      </c>
      <c r="J36" s="49"/>
      <c r="K36" s="75">
        <f>+K30+K32</f>
        <v>20204452.431169812</v>
      </c>
      <c r="L36" s="49"/>
      <c r="M36" s="75">
        <f>+M30+M32</f>
        <v>458019947.66154504</v>
      </c>
      <c r="N36" s="54"/>
      <c r="O36" s="75">
        <f>+O30+O32</f>
        <v>15842845.724941809</v>
      </c>
      <c r="P36" s="54"/>
      <c r="Q36" s="75">
        <f>+Q30+Q32+Q34</f>
        <v>935582992.11616743</v>
      </c>
      <c r="R36" s="54"/>
      <c r="S36" s="75">
        <f>+S30+S32</f>
        <v>291871363.58987069</v>
      </c>
      <c r="T36" s="32"/>
    </row>
    <row r="37" spans="1:21" ht="20.25">
      <c r="A37" s="32"/>
      <c r="B37" s="33"/>
      <c r="C37" s="34"/>
      <c r="D37" s="47"/>
      <c r="E37" s="35"/>
      <c r="F37" s="32"/>
      <c r="G37" s="55"/>
      <c r="H37" s="56"/>
      <c r="I37" s="49"/>
      <c r="J37" s="56"/>
      <c r="K37" s="112"/>
      <c r="L37" s="76"/>
      <c r="M37" s="76"/>
      <c r="N37" s="76"/>
      <c r="O37" s="76"/>
      <c r="P37" s="76"/>
      <c r="Q37" s="76"/>
      <c r="R37" s="76"/>
      <c r="S37" s="76"/>
      <c r="T37" s="32"/>
    </row>
    <row r="38" spans="1:21" ht="20.25">
      <c r="A38" s="43" t="s">
        <v>10</v>
      </c>
      <c r="B38" s="46" t="s">
        <v>11</v>
      </c>
      <c r="C38" s="34"/>
      <c r="D38" s="35"/>
      <c r="E38" s="34"/>
      <c r="F38" s="35"/>
      <c r="G38" s="35"/>
      <c r="H38" s="35"/>
      <c r="I38" s="32"/>
      <c r="J38" s="35"/>
      <c r="K38" s="32"/>
      <c r="L38" s="35"/>
      <c r="M38" s="32"/>
      <c r="N38" s="32"/>
      <c r="O38" s="32"/>
      <c r="P38" s="32"/>
      <c r="Q38" s="32"/>
      <c r="R38" s="32"/>
      <c r="S38" s="32"/>
      <c r="T38" s="32"/>
    </row>
    <row r="39" spans="1:21" ht="20.25">
      <c r="A39" s="32"/>
      <c r="B39" s="33">
        <f>+B36+1</f>
        <v>13</v>
      </c>
      <c r="C39" s="34"/>
      <c r="D39" s="47" t="str">
        <f>""&amp;X1&amp;" AEP East Zone Network Service Peak Load (1 CP)"</f>
        <v xml:space="preserve">  AEP East Zone Network Service Peak Load (1 CP)</v>
      </c>
      <c r="E39" s="35"/>
      <c r="F39" s="55"/>
      <c r="G39" s="77"/>
      <c r="H39" s="56"/>
      <c r="I39" s="115">
        <v>23710.2</v>
      </c>
      <c r="J39" s="56" t="s">
        <v>12</v>
      </c>
      <c r="K39" s="49"/>
      <c r="L39" s="56"/>
      <c r="M39" s="49"/>
      <c r="N39" s="32"/>
      <c r="O39" s="49"/>
      <c r="P39" s="32"/>
      <c r="Q39" s="49"/>
      <c r="R39" s="32"/>
      <c r="S39" s="49"/>
      <c r="T39" s="32"/>
    </row>
    <row r="40" spans="1:21" ht="20.25">
      <c r="A40" s="32"/>
      <c r="B40" s="33">
        <f>+B39+1</f>
        <v>14</v>
      </c>
      <c r="C40" s="47"/>
      <c r="D40" s="47" t="str">
        <f>"Annual Point-to-Point Rate in $/MW - Year"</f>
        <v>Annual Point-to-Point Rate in $/MW - Year</v>
      </c>
      <c r="E40" s="47"/>
      <c r="F40" s="47"/>
      <c r="G40" s="79" t="str">
        <f>"(Ln "&amp;B36&amp;" / Ln "&amp;B39&amp;")"</f>
        <v>(Ln 12 / Ln 13)</v>
      </c>
      <c r="H40" s="47"/>
      <c r="I40" s="32">
        <f>ROUND(+I36/I39,4)</f>
        <v>72606.793799999999</v>
      </c>
      <c r="J40" s="47"/>
      <c r="K40" s="80"/>
      <c r="L40" s="47"/>
      <c r="M40" s="113"/>
      <c r="N40" s="47"/>
      <c r="O40" s="47"/>
      <c r="P40" s="47"/>
      <c r="Q40" s="81"/>
      <c r="R40" s="47"/>
      <c r="S40" s="80"/>
      <c r="T40" s="47"/>
      <c r="U40"/>
    </row>
    <row r="41" spans="1:21" ht="20.25">
      <c r="A41" s="32"/>
      <c r="B41" s="33">
        <f t="shared" ref="B41:B46" si="0">+B40+1</f>
        <v>15</v>
      </c>
      <c r="C41" s="47"/>
      <c r="D41" s="47" t="str">
        <f>"Monthly Point-to-Point Rate in $/MW - Month"</f>
        <v>Monthly Point-to-Point Rate in $/MW - Month</v>
      </c>
      <c r="E41" s="47"/>
      <c r="F41" s="47"/>
      <c r="G41" s="79" t="str">
        <f>"(Ln "&amp;$B$40&amp;" / 12)"</f>
        <v>(Ln 14 / 12)</v>
      </c>
      <c r="H41" s="47"/>
      <c r="I41" s="32">
        <f>ROUND(+I$40/12,4)</f>
        <v>6050.5662000000002</v>
      </c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/>
    </row>
    <row r="42" spans="1:21" ht="20.25">
      <c r="A42" s="32"/>
      <c r="B42" s="33">
        <f t="shared" si="0"/>
        <v>16</v>
      </c>
      <c r="C42" s="47"/>
      <c r="D42" s="47" t="str">
        <f>"Weekly Point-to-Point Rate in $/MW - Weekly"</f>
        <v>Weekly Point-to-Point Rate in $/MW - Weekly</v>
      </c>
      <c r="E42" s="47"/>
      <c r="F42" s="47"/>
      <c r="G42" s="79" t="str">
        <f>"(Ln "&amp;$B$40&amp;" / 52)"</f>
        <v>(Ln 14 / 52)</v>
      </c>
      <c r="H42" s="47"/>
      <c r="I42" s="32">
        <f>ROUND(+I40/52,4)</f>
        <v>1396.2845</v>
      </c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/>
    </row>
    <row r="43" spans="1:21" ht="20.25">
      <c r="A43" s="32"/>
      <c r="B43" s="33">
        <f t="shared" si="0"/>
        <v>17</v>
      </c>
      <c r="C43" s="47"/>
      <c r="D43" s="47" t="str">
        <f>"Daily On-Peak Point-to-Point Rate in $/MW - Day"</f>
        <v>Daily On-Peak Point-to-Point Rate in $/MW - Day</v>
      </c>
      <c r="E43" s="47"/>
      <c r="F43" s="47"/>
      <c r="G43" s="79" t="str">
        <f>"(Ln "&amp;$B$40&amp;" / 260)"</f>
        <v>(Ln 14 / 260)</v>
      </c>
      <c r="H43" s="47"/>
      <c r="I43" s="32">
        <f>ROUND(+I40/260,4)</f>
        <v>279.25689999999997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/>
    </row>
    <row r="44" spans="1:21" ht="20.25">
      <c r="A44" s="32"/>
      <c r="B44" s="33">
        <f t="shared" si="0"/>
        <v>18</v>
      </c>
      <c r="C44" s="47"/>
      <c r="D44" s="47" t="str">
        <f>"Daily Off-Peak Point-to-Point Rate in $/MW - Day"</f>
        <v>Daily Off-Peak Point-to-Point Rate in $/MW - Day</v>
      </c>
      <c r="E44" s="47"/>
      <c r="F44" s="47"/>
      <c r="G44" s="79" t="str">
        <f>"(Ln "&amp;$B$40&amp;" / 365)"</f>
        <v>(Ln 14 / 365)</v>
      </c>
      <c r="H44" s="47"/>
      <c r="I44" s="32">
        <f>ROUND(+I40/365,4)</f>
        <v>198.92269999999999</v>
      </c>
      <c r="J44" s="47"/>
      <c r="K44" s="47"/>
      <c r="L44" s="47"/>
      <c r="M44" s="85"/>
      <c r="N44" s="47"/>
      <c r="O44" s="47"/>
      <c r="P44" s="47"/>
      <c r="Q44" s="47"/>
      <c r="R44" s="47"/>
      <c r="S44" s="47"/>
      <c r="T44" s="47"/>
      <c r="U44"/>
    </row>
    <row r="45" spans="1:21" ht="20.25">
      <c r="A45" s="32"/>
      <c r="B45" s="33">
        <f t="shared" si="0"/>
        <v>19</v>
      </c>
      <c r="C45" s="47"/>
      <c r="D45" s="47" t="str">
        <f>"Hourly On-Peak Point-to-Point Rate in $/MW - Hour"</f>
        <v>Hourly On-Peak Point-to-Point Rate in $/MW - Hour</v>
      </c>
      <c r="E45" s="47"/>
      <c r="F45" s="47"/>
      <c r="G45" s="79" t="str">
        <f>"(Ln "&amp;$B$40&amp;" / 4160)"</f>
        <v>(Ln 14 / 4160)</v>
      </c>
      <c r="H45" s="47"/>
      <c r="I45" s="32">
        <f>ROUND(+I40/4160,4)</f>
        <v>17.453600000000002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/>
    </row>
    <row r="46" spans="1:21" ht="20.25">
      <c r="A46" s="32"/>
      <c r="B46" s="33">
        <f t="shared" si="0"/>
        <v>20</v>
      </c>
      <c r="C46" s="47"/>
      <c r="D46" s="47" t="str">
        <f>"Hourly Off-Peak Point-to-Point Rate in $/MW - Hour"</f>
        <v>Hourly Off-Peak Point-to-Point Rate in $/MW - Hour</v>
      </c>
      <c r="E46" s="47"/>
      <c r="F46" s="47"/>
      <c r="G46" s="79" t="str">
        <f>"(Ln "&amp;$B$40&amp;" / 8760)"</f>
        <v>(Ln 14 / 8760)</v>
      </c>
      <c r="H46" s="47"/>
      <c r="I46" s="32">
        <f>ROUND(+I40/8760,4)</f>
        <v>8.2883999999999993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/>
    </row>
    <row r="47" spans="1:21" ht="20.25">
      <c r="A47" s="32"/>
      <c r="B47" s="67"/>
      <c r="C47" s="32"/>
      <c r="D47" s="32"/>
      <c r="E47" s="32"/>
      <c r="F47" s="32"/>
      <c r="G47" s="82"/>
      <c r="H47" s="56"/>
      <c r="I47" s="32"/>
      <c r="J47" s="56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/>
    </row>
    <row r="48" spans="1:21" ht="20.25">
      <c r="A48" s="43" t="s">
        <v>13</v>
      </c>
      <c r="B48" s="46" t="s">
        <v>19</v>
      </c>
      <c r="C48" s="34"/>
      <c r="D48" s="35"/>
      <c r="E48" s="34"/>
      <c r="F48" s="35"/>
      <c r="G48" s="34"/>
      <c r="H48" s="35"/>
      <c r="I48" s="32"/>
      <c r="J48" s="35"/>
      <c r="K48" s="32"/>
      <c r="L48" s="35"/>
      <c r="M48" s="32"/>
      <c r="N48" s="32"/>
      <c r="O48" s="32"/>
      <c r="P48" s="32"/>
      <c r="Q48" s="32"/>
      <c r="R48" s="32"/>
      <c r="S48" s="32"/>
      <c r="T48" s="32"/>
    </row>
    <row r="49" spans="1:23" ht="20.25">
      <c r="A49" s="32"/>
      <c r="B49" s="83">
        <f>+B46+1</f>
        <v>21</v>
      </c>
      <c r="C49" s="47"/>
      <c r="D49" s="47" t="str">
        <f>"RTEP UPGRADE PTRR W/O INCENTIVES"</f>
        <v>RTEP UPGRADE PTRR W/O INCENTIVES</v>
      </c>
      <c r="E49" s="32"/>
      <c r="F49" s="32"/>
      <c r="G49" s="55" t="str">
        <f>"(Ln "&amp;B24&amp;")"</f>
        <v>(Ln 7)</v>
      </c>
      <c r="H49" s="47"/>
      <c r="I49" s="84">
        <f>SUM(Q49,K49,S49,O49,M49,)</f>
        <v>141594945.40510195</v>
      </c>
      <c r="J49" s="47"/>
      <c r="K49" s="85">
        <f>+K22</f>
        <v>0</v>
      </c>
      <c r="L49" s="47"/>
      <c r="M49" s="85">
        <f>+M22</f>
        <v>47685791.512880437</v>
      </c>
      <c r="N49" s="78"/>
      <c r="O49" s="85">
        <f>+O22</f>
        <v>4954013.254648407</v>
      </c>
      <c r="P49" s="78"/>
      <c r="Q49" s="85">
        <f>+Q22</f>
        <v>39904220.774480335</v>
      </c>
      <c r="R49" s="78"/>
      <c r="S49" s="85">
        <f>+S22</f>
        <v>49050919.863092795</v>
      </c>
      <c r="T49" s="32"/>
    </row>
    <row r="50" spans="1:23" ht="20.25">
      <c r="A50" s="32"/>
      <c r="B50" s="83">
        <f>+B49+1</f>
        <v>22</v>
      </c>
      <c r="C50" s="47"/>
      <c r="D50" s="32" t="s">
        <v>21</v>
      </c>
      <c r="E50" s="32"/>
      <c r="F50" s="32"/>
      <c r="G50" s="77" t="str">
        <f>"(Worksheet K)"</f>
        <v>(Worksheet K)</v>
      </c>
      <c r="H50" s="47"/>
      <c r="I50" s="84">
        <f>SUM(Q50,K50,S50,O50,M50,)</f>
        <v>0</v>
      </c>
      <c r="J50" s="47"/>
      <c r="K50" s="86">
        <v>0</v>
      </c>
      <c r="L50" s="47"/>
      <c r="M50" s="81">
        <v>0</v>
      </c>
      <c r="N50" s="78"/>
      <c r="O50" s="81">
        <v>0</v>
      </c>
      <c r="P50" s="78"/>
      <c r="Q50" s="87">
        <v>0</v>
      </c>
      <c r="R50" s="78"/>
      <c r="S50" s="81">
        <v>0</v>
      </c>
      <c r="T50" s="32"/>
    </row>
    <row r="51" spans="1:23" ht="21" thickBot="1">
      <c r="A51" s="32"/>
      <c r="B51" s="83">
        <f>+B50+1</f>
        <v>23</v>
      </c>
      <c r="C51" s="47"/>
      <c r="D51" s="32" t="s">
        <v>55</v>
      </c>
      <c r="E51" s="32"/>
      <c r="F51" s="32"/>
      <c r="G51" s="55" t="s">
        <v>42</v>
      </c>
      <c r="H51" s="47"/>
      <c r="I51" s="84">
        <f>SUM(Q51,K51,S51,O51,M51,)</f>
        <v>0</v>
      </c>
      <c r="J51" s="47"/>
      <c r="K51" s="87">
        <v>0</v>
      </c>
      <c r="L51" s="47"/>
      <c r="M51" s="86">
        <v>0</v>
      </c>
      <c r="N51" s="84"/>
      <c r="O51" s="86">
        <v>0</v>
      </c>
      <c r="P51" s="84"/>
      <c r="Q51" s="86">
        <v>0</v>
      </c>
      <c r="R51" s="84"/>
      <c r="S51" s="86">
        <v>0</v>
      </c>
      <c r="T51" s="78"/>
      <c r="U51" s="18"/>
      <c r="V51" s="16"/>
      <c r="W51" s="17"/>
    </row>
    <row r="52" spans="1:23" ht="21" thickBot="1">
      <c r="A52" s="32"/>
      <c r="B52" s="83">
        <f>+B51+1</f>
        <v>24</v>
      </c>
      <c r="C52" s="47"/>
      <c r="D52" s="88" t="s">
        <v>54</v>
      </c>
      <c r="E52" s="72"/>
      <c r="F52" s="72"/>
      <c r="G52" s="89"/>
      <c r="H52" s="89"/>
      <c r="I52" s="90">
        <f>+I49+I50+I51</f>
        <v>141594945.40510195</v>
      </c>
      <c r="J52" s="47"/>
      <c r="K52" s="91">
        <f>+K49+K50+K51</f>
        <v>0</v>
      </c>
      <c r="L52" s="47"/>
      <c r="M52" s="91">
        <f>+M49+M50+M51</f>
        <v>47685791.512880437</v>
      </c>
      <c r="N52" s="78"/>
      <c r="O52" s="91">
        <f>+O49+O50+O51</f>
        <v>4954013.254648407</v>
      </c>
      <c r="P52" s="78"/>
      <c r="Q52" s="91">
        <f>+Q49+Q50+Q51</f>
        <v>39904220.774480335</v>
      </c>
      <c r="R52" s="78"/>
      <c r="S52" s="91">
        <f>+S49+S50+S51</f>
        <v>49050919.863092795</v>
      </c>
      <c r="T52" s="32"/>
    </row>
    <row r="53" spans="1:23" ht="20.25">
      <c r="A53" s="32"/>
      <c r="B53" s="92"/>
      <c r="C53" s="47"/>
      <c r="D53" s="47"/>
      <c r="E53" s="47"/>
      <c r="F53" s="47"/>
      <c r="G53" s="47"/>
      <c r="H53" s="47"/>
      <c r="I53" s="78"/>
      <c r="J53" s="47"/>
      <c r="K53" s="32"/>
      <c r="L53" s="47"/>
      <c r="M53" s="47"/>
      <c r="N53" s="78"/>
      <c r="O53" s="47"/>
      <c r="P53" s="78"/>
      <c r="Q53" s="47"/>
      <c r="R53" s="78"/>
      <c r="S53" s="47"/>
      <c r="T53" s="32"/>
    </row>
    <row r="54" spans="1:23" ht="18">
      <c r="A54" s="27"/>
      <c r="B54" s="29"/>
      <c r="C54" s="26"/>
      <c r="D54" s="26" t="s">
        <v>9</v>
      </c>
      <c r="E54" s="30" t="s">
        <v>9</v>
      </c>
      <c r="F54" s="26"/>
      <c r="G54" s="26"/>
      <c r="H54" s="26"/>
      <c r="I54" s="114"/>
      <c r="J54" s="26"/>
      <c r="K54" s="27"/>
      <c r="L54" s="26"/>
      <c r="M54" s="26"/>
      <c r="N54" s="28"/>
      <c r="O54" s="26"/>
      <c r="P54" s="28"/>
      <c r="Q54" s="26"/>
      <c r="R54" s="28"/>
      <c r="S54" s="26"/>
    </row>
    <row r="55" spans="1:23">
      <c r="B55" s="20"/>
      <c r="C55" s="5"/>
      <c r="D55" s="5"/>
      <c r="E55" s="5"/>
      <c r="F55" s="5"/>
      <c r="G55" s="5"/>
      <c r="H55" s="5"/>
      <c r="J55" s="5"/>
      <c r="K55" s="5"/>
      <c r="L55" s="5"/>
      <c r="M55" s="5"/>
      <c r="N55" s="16"/>
      <c r="O55" s="16"/>
      <c r="P55" s="16"/>
      <c r="R55" s="16"/>
      <c r="S55" s="16"/>
    </row>
    <row r="56" spans="1:23">
      <c r="B56" s="20"/>
      <c r="C56" s="5"/>
      <c r="D56" s="5"/>
      <c r="E56" s="5"/>
      <c r="F56" s="5"/>
      <c r="G56" s="5"/>
      <c r="H56" s="5"/>
      <c r="I56" s="121"/>
      <c r="J56" s="5"/>
      <c r="K56" s="5"/>
      <c r="L56" s="5"/>
      <c r="M56" s="5"/>
      <c r="N56" s="16"/>
      <c r="O56" s="16"/>
      <c r="P56" s="16"/>
      <c r="R56" s="16"/>
      <c r="S56" s="16"/>
    </row>
    <row r="57" spans="1:23">
      <c r="B57" s="20"/>
      <c r="C57" s="5"/>
      <c r="D57" s="5"/>
      <c r="E57" s="5"/>
      <c r="F57" s="5"/>
      <c r="G57" s="5"/>
      <c r="H57" s="5"/>
      <c r="I57" s="16"/>
      <c r="J57" s="5"/>
      <c r="K57" s="5"/>
      <c r="L57" s="5"/>
      <c r="M57" s="5"/>
      <c r="N57" s="16"/>
      <c r="P57" s="16"/>
      <c r="Q57" s="16"/>
      <c r="R57" s="16"/>
      <c r="S57" s="16"/>
    </row>
    <row r="58" spans="1:23">
      <c r="B58" s="20"/>
      <c r="C58" s="5"/>
      <c r="D58" s="5"/>
      <c r="E58" s="5"/>
      <c r="F58" s="5"/>
      <c r="G58" s="5"/>
      <c r="H58" s="5"/>
      <c r="I58" s="16"/>
      <c r="J58" s="5"/>
      <c r="K58" s="5"/>
      <c r="L58" s="5"/>
      <c r="M58" s="5"/>
      <c r="N58" s="16"/>
      <c r="P58" s="16"/>
      <c r="Q58" s="16"/>
      <c r="R58" s="16"/>
      <c r="S58" s="16"/>
    </row>
    <row r="59" spans="1:23">
      <c r="B59" s="20"/>
      <c r="C59" s="5"/>
      <c r="D59" s="5"/>
      <c r="E59" s="5"/>
      <c r="F59" s="5"/>
      <c r="G59" s="5"/>
      <c r="H59" s="5"/>
      <c r="J59" s="5"/>
      <c r="K59" s="5"/>
      <c r="L59" s="5"/>
      <c r="M59" s="5"/>
      <c r="N59" s="16"/>
      <c r="P59" s="16"/>
      <c r="Q59" s="16"/>
      <c r="R59" s="16"/>
      <c r="S59" s="16"/>
    </row>
    <row r="60" spans="1:23">
      <c r="B60" s="21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P60" s="16"/>
      <c r="Q60" s="16"/>
      <c r="R60" s="16"/>
      <c r="S60" s="16"/>
    </row>
    <row r="61" spans="1:23">
      <c r="B61" s="21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P61" s="16"/>
      <c r="Q61" s="16"/>
      <c r="R61" s="16"/>
      <c r="S61" s="16"/>
    </row>
    <row r="62" spans="1:23">
      <c r="B62" s="21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P62" s="16"/>
      <c r="Q62" s="16"/>
      <c r="R62" s="16"/>
      <c r="S62" s="16"/>
    </row>
    <row r="63" spans="1:23">
      <c r="B63" s="21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P63" s="16"/>
      <c r="Q63" s="16"/>
      <c r="R63" s="16"/>
      <c r="S63" s="16"/>
    </row>
    <row r="64" spans="1:23">
      <c r="B64" s="21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P64" s="16"/>
      <c r="Q64" s="16"/>
      <c r="R64" s="16"/>
      <c r="S64" s="16"/>
    </row>
    <row r="65" spans="2:19">
      <c r="B65" s="21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</row>
    <row r="66" spans="2:19">
      <c r="B66" s="21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</row>
    <row r="67" spans="2:19">
      <c r="B67" s="21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2:19">
      <c r="B68" s="21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69" spans="2:19">
      <c r="B69" s="21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</row>
    <row r="70" spans="2:19">
      <c r="B70" s="21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2:19">
      <c r="B71" s="21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</row>
    <row r="72" spans="2:19">
      <c r="B72" s="21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</row>
    <row r="73" spans="2:19">
      <c r="B73" s="21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</row>
    <row r="74" spans="2:19">
      <c r="B74" s="21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pans="2:19">
      <c r="B75" s="21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spans="2:19">
      <c r="B76" s="21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</row>
    <row r="77" spans="2:19">
      <c r="B77" s="21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spans="2:19">
      <c r="B78" s="21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</row>
    <row r="79" spans="2:19">
      <c r="B79" s="21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</row>
    <row r="80" spans="2:19">
      <c r="B80" s="21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</row>
    <row r="81" spans="2:19">
      <c r="B81" s="21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</row>
    <row r="82" spans="2:19">
      <c r="B82" s="2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</row>
    <row r="83" spans="2:19">
      <c r="B83" s="21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</row>
    <row r="84" spans="2:19">
      <c r="B84" s="21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</row>
    <row r="85" spans="2:19">
      <c r="B85" s="21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</row>
    <row r="86" spans="2:19">
      <c r="B86" s="21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</row>
    <row r="87" spans="2:19">
      <c r="B87" s="21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</row>
    <row r="88" spans="2:19">
      <c r="B88" s="21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</row>
    <row r="89" spans="2:19">
      <c r="B89" s="21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</row>
    <row r="90" spans="2:19">
      <c r="B90" s="21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  <row r="91" spans="2:19">
      <c r="B91" s="21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</row>
    <row r="92" spans="2:19">
      <c r="B92" s="21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</row>
    <row r="93" spans="2:19">
      <c r="B93" s="21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</row>
    <row r="94" spans="2:19">
      <c r="B94" s="21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</row>
    <row r="95" spans="2:19">
      <c r="B95" s="21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</row>
    <row r="96" spans="2:19">
      <c r="B96" s="21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</row>
    <row r="97" spans="2:19">
      <c r="B97" s="21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</row>
    <row r="98" spans="2:19">
      <c r="B98" s="21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</row>
    <row r="99" spans="2:19">
      <c r="B99" s="21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</row>
    <row r="100" spans="2:19">
      <c r="B100" s="21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</row>
    <row r="101" spans="2:19">
      <c r="B101" s="21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</row>
    <row r="102" spans="2:19">
      <c r="B102" s="21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</row>
    <row r="103" spans="2:19">
      <c r="B103" s="21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</row>
    <row r="104" spans="2:19">
      <c r="B104" s="21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</row>
    <row r="105" spans="2:19">
      <c r="B105" s="21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</row>
    <row r="106" spans="2:19">
      <c r="B106" s="21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</row>
    <row r="107" spans="2:19">
      <c r="B107" s="21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</row>
    <row r="108" spans="2:19">
      <c r="B108" s="21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</row>
    <row r="109" spans="2:19">
      <c r="B109" s="21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</row>
    <row r="110" spans="2:19">
      <c r="B110" s="21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</row>
    <row r="111" spans="2:19">
      <c r="B111" s="21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</row>
    <row r="112" spans="2:19">
      <c r="B112" s="21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</row>
    <row r="113" spans="2:19">
      <c r="B113" s="21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</row>
    <row r="114" spans="2:19">
      <c r="B114" s="21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</row>
    <row r="115" spans="2:19">
      <c r="B115" s="21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</row>
    <row r="116" spans="2:19">
      <c r="B116" s="21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</row>
    <row r="117" spans="2:19">
      <c r="B117" s="21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</row>
    <row r="118" spans="2:19">
      <c r="B118" s="21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</row>
    <row r="119" spans="2:19">
      <c r="B119" s="21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</row>
  </sheetData>
  <customSheetViews>
    <customSheetView guid="{51F5E52F-0ED7-45F8-995B-A008B15FCDF4}" scale="75" showPageBreaks="1" fitToPage="1" showRuler="0">
      <pageMargins left="0.41" right="0.23" top="1.75" bottom="0.33" header="1.25" footer="0.17"/>
      <printOptions horizontalCentered="1"/>
      <pageSetup scale="48" orientation="landscape" r:id="rId1"/>
      <headerFooter alignWithMargins="0">
        <oddHeader>&amp;R&amp;18Transmission Service ATRR
Page 1 of 2</oddHeader>
        <oddFooter xml:space="preserve">&amp;C &amp;R </oddFooter>
      </headerFooter>
    </customSheetView>
  </customSheetViews>
  <mergeCells count="5">
    <mergeCell ref="D19:E19"/>
    <mergeCell ref="A3:S3"/>
    <mergeCell ref="A4:S4"/>
    <mergeCell ref="A5:S5"/>
    <mergeCell ref="A8:R8"/>
  </mergeCells>
  <phoneticPr fontId="0" type="noConversion"/>
  <printOptions horizontalCentered="1"/>
  <pageMargins left="0.7" right="0.7" top="0.75" bottom="0.75" header="0.3" footer="0.3"/>
  <pageSetup scale="35" orientation="landscape" r:id="rId2"/>
  <headerFooter alignWithMargins="0">
    <oddFooter xml:space="preserve">&amp;C 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6"/>
  <sheetViews>
    <sheetView tabSelected="1" topLeftCell="E10" zoomScale="70" zoomScaleNormal="70" workbookViewId="0">
      <selection activeCell="D10" sqref="D10"/>
    </sheetView>
  </sheetViews>
  <sheetFormatPr defaultColWidth="11.42578125" defaultRowHeight="15"/>
  <cols>
    <col min="1" max="1" width="4.85546875" style="1" customWidth="1"/>
    <col min="2" max="2" width="5.85546875" style="13" bestFit="1" customWidth="1"/>
    <col min="3" max="3" width="2" style="1" customWidth="1"/>
    <col min="4" max="4" width="71.140625" style="1" customWidth="1"/>
    <col min="5" max="5" width="23.140625" style="1" customWidth="1"/>
    <col min="6" max="6" width="36" style="1" customWidth="1"/>
    <col min="7" max="7" width="26.42578125" style="1" customWidth="1"/>
    <col min="8" max="8" width="6.42578125" style="1" customWidth="1"/>
    <col min="9" max="9" width="26.42578125" style="1" customWidth="1"/>
    <col min="10" max="10" width="5.140625" style="1" customWidth="1"/>
    <col min="11" max="11" width="26.42578125" style="1" customWidth="1"/>
    <col min="12" max="12" width="5.7109375" style="1" customWidth="1"/>
    <col min="13" max="13" width="26.42578125" style="1" customWidth="1"/>
    <col min="14" max="14" width="4.85546875" style="1" customWidth="1"/>
    <col min="15" max="15" width="26.42578125" style="1" customWidth="1"/>
    <col min="16" max="16" width="4.5703125" style="1" customWidth="1"/>
    <col min="17" max="17" width="26.42578125" style="1" customWidth="1"/>
    <col min="18" max="18" width="2.42578125" style="1" customWidth="1"/>
    <col min="19" max="19" width="14.140625" style="1" bestFit="1" customWidth="1"/>
    <col min="20" max="16384" width="11.42578125" style="1"/>
  </cols>
  <sheetData>
    <row r="1" spans="1:24">
      <c r="A1"/>
      <c r="B1"/>
      <c r="C1"/>
      <c r="D1"/>
      <c r="E1"/>
      <c r="F1"/>
      <c r="H1" s="3"/>
      <c r="I1"/>
      <c r="J1"/>
      <c r="X1" s="22" t="s">
        <v>9</v>
      </c>
    </row>
    <row r="2" spans="1:24">
      <c r="B2" s="2"/>
      <c r="C2" s="3"/>
      <c r="D2" s="3"/>
      <c r="E2" s="3"/>
      <c r="F2" s="3"/>
      <c r="H2" s="3"/>
      <c r="I2" s="3"/>
      <c r="J2" s="3"/>
      <c r="S2" s="16"/>
    </row>
    <row r="3" spans="1:24" ht="26.25">
      <c r="A3" s="117" t="s">
        <v>38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24"/>
      <c r="U3" s="24"/>
    </row>
    <row r="4" spans="1:24" ht="25.5">
      <c r="A4" s="118" t="str">
        <f>'TransCo PJM Zonal Rates'!A4:S4</f>
        <v>Actual Costs through December 31, 2025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24" ht="25.5">
      <c r="A5" s="119" t="str">
        <f>'TransCo PJM Zonal Rates'!A5:S5</f>
        <v>True-up Included with rates effective January 1, 2026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4"/>
    </row>
    <row r="6" spans="1:24" ht="25.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4"/>
    </row>
    <row r="7" spans="1:24">
      <c r="B7" s="6"/>
      <c r="C7" s="7"/>
      <c r="D7" s="5"/>
      <c r="H7" s="5"/>
      <c r="I7" s="8"/>
      <c r="J7" s="8"/>
      <c r="K7" s="5"/>
    </row>
    <row r="8" spans="1:24" ht="26.25">
      <c r="A8" s="120" t="s">
        <v>37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spans="1:24" ht="25.5" customHeight="1">
      <c r="A9" s="9"/>
      <c r="B9" s="6"/>
      <c r="C9" s="7"/>
      <c r="D9" s="5"/>
      <c r="H9" s="5"/>
      <c r="I9" s="5"/>
      <c r="J9" s="5"/>
    </row>
    <row r="10" spans="1:24" ht="81">
      <c r="B10" s="34"/>
      <c r="C10" s="34"/>
      <c r="D10" s="35"/>
      <c r="E10" s="35"/>
      <c r="F10" s="37"/>
      <c r="G10" s="38" t="s">
        <v>39</v>
      </c>
      <c r="H10" s="39"/>
      <c r="I10" s="40" t="s">
        <v>30</v>
      </c>
      <c r="J10" s="41"/>
      <c r="K10" s="38" t="s">
        <v>33</v>
      </c>
      <c r="L10" s="42"/>
      <c r="M10" s="38" t="s">
        <v>32</v>
      </c>
      <c r="N10" s="42"/>
      <c r="O10" s="38" t="s">
        <v>28</v>
      </c>
      <c r="P10" s="42"/>
      <c r="Q10" s="38" t="s">
        <v>31</v>
      </c>
    </row>
    <row r="11" spans="1:24" ht="20.25">
      <c r="B11" s="34" t="s">
        <v>0</v>
      </c>
      <c r="C11" s="34"/>
      <c r="D11" s="35"/>
      <c r="E11" s="35"/>
      <c r="F11" s="35"/>
      <c r="G11" s="43" t="s">
        <v>29</v>
      </c>
      <c r="H11" s="35"/>
      <c r="I11" s="44" t="s">
        <v>29</v>
      </c>
      <c r="J11" s="44"/>
      <c r="K11" s="44" t="s">
        <v>29</v>
      </c>
      <c r="L11" s="32"/>
      <c r="M11" s="44" t="s">
        <v>29</v>
      </c>
      <c r="N11" s="32"/>
      <c r="O11" s="44" t="s">
        <v>29</v>
      </c>
      <c r="P11" s="32"/>
      <c r="Q11" s="44" t="s">
        <v>29</v>
      </c>
    </row>
    <row r="12" spans="1:24" ht="21" thickBot="1">
      <c r="B12" s="95" t="s">
        <v>1</v>
      </c>
      <c r="C12" s="34"/>
      <c r="D12" s="35"/>
      <c r="E12" s="34"/>
      <c r="F12" s="35"/>
      <c r="G12" s="43" t="s">
        <v>2</v>
      </c>
      <c r="H12" s="35"/>
      <c r="I12" s="43" t="s">
        <v>2</v>
      </c>
      <c r="J12" s="44"/>
      <c r="K12" s="43" t="s">
        <v>2</v>
      </c>
      <c r="L12" s="32"/>
      <c r="M12" s="43" t="s">
        <v>2</v>
      </c>
      <c r="N12" s="32"/>
      <c r="O12" s="43" t="s">
        <v>2</v>
      </c>
      <c r="P12" s="32"/>
      <c r="Q12" s="43" t="s">
        <v>2</v>
      </c>
    </row>
    <row r="13" spans="1:24" ht="20.25">
      <c r="B13" s="34"/>
      <c r="C13" s="34"/>
      <c r="D13" s="47"/>
      <c r="E13" s="34"/>
      <c r="F13" s="35"/>
      <c r="G13" s="32"/>
      <c r="H13" s="35"/>
      <c r="I13" s="32"/>
      <c r="J13" s="35"/>
      <c r="K13" s="32"/>
      <c r="L13" s="32"/>
      <c r="M13" s="32"/>
      <c r="N13" s="32"/>
      <c r="O13" s="32"/>
      <c r="P13" s="32"/>
      <c r="Q13" s="32"/>
    </row>
    <row r="14" spans="1:24">
      <c r="B14" s="6"/>
      <c r="C14" s="7"/>
      <c r="D14" s="5"/>
      <c r="E14" s="7"/>
      <c r="F14" s="5"/>
      <c r="H14" s="5"/>
      <c r="J14" s="5"/>
    </row>
    <row r="15" spans="1:24" ht="20.25">
      <c r="A15" s="10" t="s">
        <v>3</v>
      </c>
      <c r="B15" s="97" t="s">
        <v>20</v>
      </c>
      <c r="C15" s="7"/>
      <c r="D15" s="5"/>
      <c r="E15" s="7"/>
      <c r="F15" s="5"/>
      <c r="H15" s="5"/>
      <c r="I15" s="5"/>
      <c r="J15" s="5"/>
    </row>
    <row r="16" spans="1:24" ht="20.25">
      <c r="B16" s="34">
        <v>1</v>
      </c>
      <c r="C16" s="34"/>
      <c r="D16" s="47" t="s">
        <v>41</v>
      </c>
      <c r="E16" s="35"/>
      <c r="F16" s="11"/>
      <c r="G16" s="49">
        <f>SUM(I16,K16,M16,O16,Q16,,)</f>
        <v>6357157.7799999993</v>
      </c>
      <c r="H16" s="49"/>
      <c r="I16" s="49">
        <v>127474.24999999999</v>
      </c>
      <c r="J16" s="49"/>
      <c r="K16" s="49">
        <v>1312246.8800000001</v>
      </c>
      <c r="L16" s="54"/>
      <c r="M16" s="49">
        <v>138419.65</v>
      </c>
      <c r="N16" s="54"/>
      <c r="O16" s="49">
        <v>2111234.4300000002</v>
      </c>
      <c r="P16" s="54"/>
      <c r="Q16" s="49">
        <v>2667782.5699999998</v>
      </c>
      <c r="R16" s="54"/>
      <c r="S16" s="32"/>
      <c r="T16" s="32"/>
    </row>
    <row r="17" spans="1:20" ht="20.25">
      <c r="B17" s="34">
        <f>+B16+1</f>
        <v>2</v>
      </c>
      <c r="C17" s="34"/>
      <c r="D17" s="47" t="s">
        <v>14</v>
      </c>
      <c r="E17" s="35"/>
      <c r="F17" s="11"/>
      <c r="G17" s="49">
        <f>SUM(I17,K17,M17,O17,Q17,,)</f>
        <v>0</v>
      </c>
      <c r="H17" s="49"/>
      <c r="I17" s="49">
        <v>0</v>
      </c>
      <c r="J17" s="49"/>
      <c r="K17" s="49">
        <v>0</v>
      </c>
      <c r="L17" s="54"/>
      <c r="M17" s="49">
        <v>0</v>
      </c>
      <c r="N17" s="54"/>
      <c r="O17" s="49">
        <v>0</v>
      </c>
      <c r="P17" s="54"/>
      <c r="Q17" s="49">
        <v>0</v>
      </c>
      <c r="R17" s="54"/>
      <c r="S17" s="32"/>
      <c r="T17" s="32"/>
    </row>
    <row r="18" spans="1:20" ht="21" thickBot="1">
      <c r="B18" s="34">
        <f>+B17+1</f>
        <v>3</v>
      </c>
      <c r="C18" s="34"/>
      <c r="D18" s="47" t="s">
        <v>15</v>
      </c>
      <c r="E18" s="35"/>
      <c r="F18" s="11"/>
      <c r="G18" s="99">
        <f>SUM(I18,K18,M18,O18,Q18,,)</f>
        <v>0</v>
      </c>
      <c r="H18" s="49"/>
      <c r="I18" s="99">
        <v>0</v>
      </c>
      <c r="J18" s="49"/>
      <c r="K18" s="99">
        <v>0</v>
      </c>
      <c r="L18" s="54"/>
      <c r="M18" s="100">
        <v>0</v>
      </c>
      <c r="N18" s="54"/>
      <c r="O18" s="100">
        <v>0</v>
      </c>
      <c r="P18" s="54"/>
      <c r="Q18" s="100">
        <v>0</v>
      </c>
      <c r="R18" s="54"/>
      <c r="S18" s="32"/>
      <c r="T18" s="32"/>
    </row>
    <row r="19" spans="1:20" ht="20.25">
      <c r="B19" s="34">
        <f>+B18+1</f>
        <v>4</v>
      </c>
      <c r="C19" s="34"/>
      <c r="D19" s="47" t="s">
        <v>16</v>
      </c>
      <c r="E19" s="34" t="str">
        <f>"(Ln "&amp;B16&amp;" - Ln "&amp;B17&amp;" - Ln "&amp;B18&amp;")"</f>
        <v>(Ln 1 - Ln 2 - Ln 3)</v>
      </c>
      <c r="F19" s="11"/>
      <c r="G19" s="49">
        <f>+G16-G17-G18</f>
        <v>6357157.7799999993</v>
      </c>
      <c r="H19" s="49"/>
      <c r="I19" s="49">
        <f>+I16-I17-I18</f>
        <v>127474.24999999999</v>
      </c>
      <c r="J19" s="49"/>
      <c r="K19" s="49">
        <f>+K16-K17-K18</f>
        <v>1312246.8800000001</v>
      </c>
      <c r="L19" s="54"/>
      <c r="M19" s="49">
        <f>+M16-M17-M18</f>
        <v>138419.65</v>
      </c>
      <c r="N19" s="54"/>
      <c r="O19" s="49">
        <f>+O16-O17-O18</f>
        <v>2111234.4300000002</v>
      </c>
      <c r="P19" s="54"/>
      <c r="Q19" s="49">
        <f>+Q16-Q17-Q18</f>
        <v>2667782.5699999998</v>
      </c>
      <c r="R19" s="54"/>
      <c r="S19" s="32"/>
      <c r="T19" s="32"/>
    </row>
    <row r="20" spans="1:20" ht="20.25">
      <c r="B20" s="32"/>
      <c r="C20" s="34"/>
      <c r="D20" s="47"/>
      <c r="E20" s="34"/>
      <c r="F20" s="11"/>
      <c r="G20" s="49"/>
      <c r="H20" s="49"/>
      <c r="I20" s="49"/>
      <c r="J20" s="49"/>
      <c r="K20" s="49"/>
      <c r="L20" s="54"/>
      <c r="M20" s="49"/>
      <c r="N20" s="54"/>
      <c r="O20" s="49"/>
      <c r="P20" s="54"/>
      <c r="Q20" s="49"/>
      <c r="R20" s="54"/>
      <c r="S20" s="32"/>
      <c r="T20" s="32"/>
    </row>
    <row r="21" spans="1:20" ht="20.25">
      <c r="B21" s="34">
        <f>+B19+1</f>
        <v>5</v>
      </c>
      <c r="C21" s="34"/>
      <c r="D21" s="47" t="s">
        <v>17</v>
      </c>
      <c r="E21" s="34"/>
      <c r="F21" s="11"/>
      <c r="G21" s="101">
        <v>0</v>
      </c>
      <c r="H21" s="101"/>
      <c r="I21" s="102">
        <v>0</v>
      </c>
      <c r="J21" s="103"/>
      <c r="K21" s="102">
        <v>0</v>
      </c>
      <c r="L21" s="104"/>
      <c r="M21" s="102">
        <v>0</v>
      </c>
      <c r="N21" s="104"/>
      <c r="O21" s="102">
        <v>0</v>
      </c>
      <c r="P21" s="104"/>
      <c r="Q21" s="102">
        <v>0</v>
      </c>
      <c r="R21" s="54"/>
      <c r="S21" s="32"/>
      <c r="T21" s="32"/>
    </row>
    <row r="22" spans="1:20" ht="20.25">
      <c r="B22" s="34"/>
      <c r="C22" s="34"/>
      <c r="D22" s="47"/>
      <c r="E22" s="34"/>
      <c r="F22" s="11"/>
      <c r="G22" s="49"/>
      <c r="H22" s="49"/>
      <c r="I22" s="49"/>
      <c r="J22" s="49"/>
      <c r="K22" s="49"/>
      <c r="L22" s="54"/>
      <c r="M22" s="49"/>
      <c r="N22" s="54"/>
      <c r="O22" s="49"/>
      <c r="P22" s="54"/>
      <c r="Q22" s="49"/>
      <c r="R22" s="54"/>
      <c r="S22" s="32"/>
      <c r="T22" s="32"/>
    </row>
    <row r="23" spans="1:20" ht="20.25">
      <c r="B23" s="34">
        <f>+B21+1</f>
        <v>6</v>
      </c>
      <c r="C23" s="34"/>
      <c r="D23" s="47" t="s">
        <v>18</v>
      </c>
      <c r="E23" s="55" t="str">
        <f>"(Ln "&amp;B19&amp;" - Ln "&amp;B21&amp;")"</f>
        <v>(Ln 4 - Ln 5)</v>
      </c>
      <c r="F23" s="3"/>
      <c r="G23" s="49">
        <f>SUM(I23,K23,M23,O23,Q23,,)</f>
        <v>6357157.7799999993</v>
      </c>
      <c r="H23" s="49"/>
      <c r="I23" s="48">
        <f>I19-I21</f>
        <v>127474.24999999999</v>
      </c>
      <c r="J23" s="60"/>
      <c r="K23" s="48">
        <f t="shared" ref="K23:Q23" si="0">K19-K21</f>
        <v>1312246.8800000001</v>
      </c>
      <c r="L23" s="48" t="s">
        <v>9</v>
      </c>
      <c r="M23" s="48">
        <f t="shared" si="0"/>
        <v>138419.65</v>
      </c>
      <c r="N23" s="48" t="s">
        <v>9</v>
      </c>
      <c r="O23" s="48">
        <f t="shared" si="0"/>
        <v>2111234.4300000002</v>
      </c>
      <c r="P23" s="48" t="s">
        <v>9</v>
      </c>
      <c r="Q23" s="48">
        <f t="shared" si="0"/>
        <v>2667782.5699999998</v>
      </c>
      <c r="R23" s="54" t="s">
        <v>9</v>
      </c>
      <c r="S23" s="32"/>
      <c r="T23" s="32"/>
    </row>
    <row r="24" spans="1:20" ht="20.25">
      <c r="B24" s="32"/>
      <c r="C24" s="32"/>
      <c r="D24" s="32"/>
      <c r="E24" s="32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32"/>
      <c r="T24" s="32"/>
    </row>
    <row r="25" spans="1:20" ht="20.25">
      <c r="B25" s="34">
        <f>B23+1</f>
        <v>7</v>
      </c>
      <c r="C25" s="34"/>
      <c r="D25" s="47" t="s">
        <v>43</v>
      </c>
      <c r="E25" s="55" t="str">
        <f>"(Worksheet R)"</f>
        <v>(Worksheet R)</v>
      </c>
      <c r="F25" s="3"/>
      <c r="G25" s="49">
        <f>SUM(I25,K25,M25,O25,Q25,,)</f>
        <v>0</v>
      </c>
      <c r="H25" s="49"/>
      <c r="I25" s="48">
        <v>0</v>
      </c>
      <c r="J25" s="60"/>
      <c r="K25" s="68">
        <v>0</v>
      </c>
      <c r="L25" s="54"/>
      <c r="M25" s="68">
        <v>0</v>
      </c>
      <c r="N25" s="54"/>
      <c r="O25" s="48">
        <v>0</v>
      </c>
      <c r="P25" s="54"/>
      <c r="Q25" s="48">
        <v>0</v>
      </c>
      <c r="R25" s="54"/>
      <c r="S25" s="32"/>
      <c r="T25" s="32"/>
    </row>
    <row r="26" spans="1:20" ht="21" thickBot="1">
      <c r="B26" s="32"/>
      <c r="C26" s="32"/>
      <c r="D26" s="32"/>
      <c r="E26" s="56"/>
      <c r="F26" s="3"/>
      <c r="G26" s="48"/>
      <c r="H26" s="49"/>
      <c r="I26" s="60"/>
      <c r="J26" s="60"/>
      <c r="K26" s="63"/>
      <c r="L26" s="54"/>
      <c r="M26" s="63"/>
      <c r="N26" s="54"/>
      <c r="O26" s="60"/>
      <c r="P26" s="54"/>
      <c r="Q26" s="60"/>
      <c r="R26" s="54"/>
      <c r="S26" s="32"/>
      <c r="T26" s="32"/>
    </row>
    <row r="27" spans="1:20" ht="21" thickBot="1">
      <c r="B27" s="34">
        <f>B25+1</f>
        <v>8</v>
      </c>
      <c r="C27" s="34"/>
      <c r="D27" s="96" t="s">
        <v>22</v>
      </c>
      <c r="E27" s="71"/>
      <c r="F27" s="14"/>
      <c r="G27" s="105">
        <f>SUM(I27,K27,M27,O27,Q27,,)</f>
        <v>6357157.7799999993</v>
      </c>
      <c r="H27" s="49"/>
      <c r="I27" s="106">
        <f>+I23+I25</f>
        <v>127474.24999999999</v>
      </c>
      <c r="J27" s="49"/>
      <c r="K27" s="106">
        <f t="shared" ref="K27:Q27" si="1">+K23+K25</f>
        <v>1312246.8800000001</v>
      </c>
      <c r="L27" s="49" t="s">
        <v>9</v>
      </c>
      <c r="M27" s="106">
        <f t="shared" si="1"/>
        <v>138419.65</v>
      </c>
      <c r="N27" s="49" t="s">
        <v>9</v>
      </c>
      <c r="O27" s="106">
        <f t="shared" si="1"/>
        <v>2111234.4300000002</v>
      </c>
      <c r="P27" s="49" t="s">
        <v>9</v>
      </c>
      <c r="Q27" s="106">
        <f t="shared" si="1"/>
        <v>2667782.5699999998</v>
      </c>
      <c r="R27" s="54"/>
      <c r="S27" s="32"/>
      <c r="T27" s="32"/>
    </row>
    <row r="28" spans="1:20" ht="20.25">
      <c r="B28" s="34"/>
      <c r="C28" s="34"/>
      <c r="D28" s="47"/>
      <c r="E28" s="35"/>
      <c r="F28" s="11"/>
      <c r="G28" s="49"/>
      <c r="H28" s="35"/>
      <c r="I28" s="49"/>
      <c r="J28" s="56"/>
      <c r="K28" s="49"/>
      <c r="L28" s="32"/>
      <c r="M28" s="49"/>
      <c r="N28" s="32"/>
      <c r="O28" s="49"/>
      <c r="P28" s="32"/>
      <c r="Q28" s="49"/>
      <c r="R28" s="32"/>
      <c r="S28" s="32"/>
      <c r="T28" s="32"/>
    </row>
    <row r="29" spans="1:20" ht="20.25">
      <c r="A29" s="10" t="s">
        <v>10</v>
      </c>
      <c r="B29" s="97" t="s">
        <v>23</v>
      </c>
      <c r="C29" s="34"/>
      <c r="D29" s="35"/>
      <c r="E29" s="34"/>
      <c r="F29" s="5"/>
      <c r="G29" s="32"/>
      <c r="H29" s="35"/>
      <c r="I29" s="35"/>
      <c r="J29" s="35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ht="26.1" customHeight="1">
      <c r="B30" s="34">
        <f>+B27+1</f>
        <v>9</v>
      </c>
      <c r="C30" s="34"/>
      <c r="D30" s="47" t="str">
        <f>""&amp;X1&amp;" AEP East Zone Annual MWh"</f>
        <v xml:space="preserve">  AEP East Zone Annual MWh</v>
      </c>
      <c r="E30" s="34"/>
      <c r="F30" s="11"/>
      <c r="G30" s="107">
        <v>140378205</v>
      </c>
      <c r="H30" s="35"/>
      <c r="I30" s="108"/>
      <c r="J30" s="56"/>
      <c r="K30" s="49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28.5" customHeight="1">
      <c r="B31" s="34"/>
      <c r="C31" s="34"/>
      <c r="D31" s="98" t="s">
        <v>44</v>
      </c>
      <c r="E31" s="35"/>
      <c r="F31" s="11"/>
      <c r="G31" s="109"/>
      <c r="H31" s="35"/>
      <c r="I31" s="49"/>
      <c r="J31" s="56"/>
      <c r="K31" s="49"/>
      <c r="L31" s="32"/>
      <c r="M31" s="32"/>
      <c r="N31" s="32"/>
      <c r="O31" s="32"/>
      <c r="P31" s="32"/>
      <c r="Q31" s="32"/>
      <c r="R31" s="32"/>
      <c r="S31" s="32"/>
      <c r="T31" s="32"/>
    </row>
    <row r="32" spans="1:20" ht="33" customHeight="1">
      <c r="B32" s="34">
        <f>+B30+1</f>
        <v>10</v>
      </c>
      <c r="C32" s="47"/>
      <c r="D32" s="47" t="s">
        <v>24</v>
      </c>
      <c r="E32" s="47" t="str">
        <f>"(Line "&amp;B27&amp;" / Line "&amp;B30&amp;")"</f>
        <v>(Line 8 / Line 9)</v>
      </c>
      <c r="F32" s="15"/>
      <c r="G32" s="110">
        <f>+G27/G30</f>
        <v>4.528593153046799E-2</v>
      </c>
      <c r="H32" s="47"/>
      <c r="I32" s="49"/>
      <c r="J32" s="56"/>
      <c r="K32" s="49"/>
      <c r="L32" s="32"/>
      <c r="M32" s="32"/>
      <c r="N32" s="32"/>
      <c r="O32" s="32"/>
      <c r="P32" s="32"/>
      <c r="Q32" s="32"/>
      <c r="R32" s="32"/>
      <c r="S32" s="32"/>
      <c r="T32" s="32"/>
    </row>
    <row r="33" spans="2:19" ht="20.25">
      <c r="B33" s="34"/>
      <c r="C33" s="47"/>
      <c r="D33" s="47"/>
      <c r="E33" s="47"/>
      <c r="F33" s="15"/>
      <c r="H33" s="15"/>
      <c r="I33" s="12"/>
      <c r="J33" s="3"/>
      <c r="K33" s="12"/>
    </row>
    <row r="34" spans="2:19">
      <c r="B34" s="6"/>
      <c r="C34" s="15"/>
      <c r="D34" s="15"/>
      <c r="E34" s="15"/>
      <c r="F34" s="15"/>
      <c r="H34" s="15"/>
      <c r="I34" s="12"/>
      <c r="J34" s="3"/>
      <c r="K34" s="12"/>
    </row>
    <row r="35" spans="2:19">
      <c r="B35" s="6"/>
      <c r="C35" s="15"/>
      <c r="D35" s="15"/>
      <c r="E35" s="15"/>
      <c r="F35" s="15"/>
      <c r="H35" s="15"/>
      <c r="I35" s="12"/>
      <c r="J35" s="3"/>
      <c r="K35" s="12"/>
      <c r="L35" s="16"/>
      <c r="M35" s="16"/>
      <c r="N35" s="16"/>
      <c r="O35" s="16"/>
      <c r="P35" s="16"/>
      <c r="Q35" s="16"/>
      <c r="R35" s="16"/>
      <c r="S35" s="16"/>
    </row>
    <row r="36" spans="2:19">
      <c r="B36" s="6"/>
      <c r="C36" s="15"/>
      <c r="D36" s="15"/>
      <c r="E36" s="15"/>
      <c r="F36" s="15"/>
      <c r="H36" s="15"/>
      <c r="I36" s="12"/>
      <c r="J36" s="3"/>
      <c r="K36" s="12"/>
      <c r="L36" s="16"/>
      <c r="M36" s="16"/>
      <c r="N36" s="16"/>
      <c r="O36" s="16"/>
      <c r="P36" s="16"/>
      <c r="Q36" s="16"/>
      <c r="R36" s="16"/>
      <c r="S36" s="16"/>
    </row>
    <row r="37" spans="2:19">
      <c r="B37" s="19"/>
      <c r="C37" s="15"/>
      <c r="D37" s="15"/>
      <c r="E37" s="15"/>
      <c r="F37" s="15"/>
      <c r="G37" s="16"/>
      <c r="H37" s="15"/>
      <c r="I37" s="15"/>
      <c r="J37" s="15"/>
      <c r="K37" s="15"/>
      <c r="L37" s="16"/>
      <c r="M37" s="16"/>
      <c r="N37" s="16"/>
      <c r="O37" s="16"/>
      <c r="P37" s="16"/>
      <c r="Q37" s="16"/>
      <c r="R37" s="16"/>
      <c r="S37" s="16"/>
    </row>
    <row r="38" spans="2:19">
      <c r="B38" s="19"/>
      <c r="C38" s="15"/>
      <c r="D38" s="15"/>
      <c r="E38" s="15"/>
      <c r="F38" s="15"/>
      <c r="G38" s="16"/>
      <c r="H38" s="15"/>
      <c r="I38" s="15"/>
      <c r="J38" s="15"/>
      <c r="K38" s="15"/>
      <c r="L38" s="16"/>
      <c r="M38" s="16"/>
      <c r="N38" s="16"/>
      <c r="O38" s="16"/>
      <c r="P38" s="16"/>
      <c r="Q38" s="16"/>
      <c r="R38" s="16"/>
      <c r="S38" s="16"/>
    </row>
    <row r="39" spans="2:19">
      <c r="B39" s="19"/>
      <c r="C39" s="15"/>
      <c r="D39" s="15"/>
      <c r="E39" s="15"/>
      <c r="F39" s="15"/>
      <c r="G39" s="16"/>
      <c r="H39" s="15"/>
      <c r="I39" s="15"/>
      <c r="J39" s="15"/>
      <c r="K39" s="15"/>
      <c r="L39" s="16"/>
      <c r="M39" s="16"/>
      <c r="N39" s="16"/>
      <c r="O39" s="16"/>
      <c r="P39" s="16"/>
      <c r="Q39" s="16"/>
      <c r="R39" s="16"/>
      <c r="S39" s="16"/>
    </row>
    <row r="40" spans="2:19">
      <c r="B40" s="20"/>
      <c r="C40" s="5"/>
      <c r="D40"/>
      <c r="E40"/>
      <c r="F40"/>
      <c r="G40" t="s">
        <v>9</v>
      </c>
      <c r="I40"/>
      <c r="J40"/>
      <c r="K40"/>
      <c r="L40"/>
      <c r="M40"/>
      <c r="N40"/>
      <c r="O40"/>
      <c r="P40"/>
      <c r="Q40"/>
      <c r="R40"/>
      <c r="S40" s="16"/>
    </row>
    <row r="41" spans="2:19">
      <c r="B41" s="20"/>
      <c r="C41" s="5"/>
      <c r="D41"/>
      <c r="E41"/>
      <c r="F41"/>
      <c r="G41"/>
      <c r="H41"/>
      <c r="I41" s="122"/>
      <c r="J41"/>
      <c r="K41"/>
      <c r="L41"/>
      <c r="M41"/>
      <c r="N41"/>
      <c r="O41"/>
      <c r="P41"/>
      <c r="Q41"/>
      <c r="R41"/>
      <c r="S41" s="16"/>
    </row>
    <row r="42" spans="2:19">
      <c r="B42" s="20"/>
      <c r="C42" s="5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 s="16"/>
    </row>
    <row r="43" spans="2:19">
      <c r="B43" s="20"/>
      <c r="C43" s="5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 s="16"/>
    </row>
    <row r="44" spans="2:19">
      <c r="B44" s="20"/>
      <c r="C44" s="5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 s="16"/>
    </row>
    <row r="45" spans="2:19">
      <c r="B45" s="20"/>
      <c r="C45" s="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 s="16"/>
    </row>
    <row r="46" spans="2:19">
      <c r="B46" s="20"/>
      <c r="C46" s="5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 s="16"/>
    </row>
    <row r="47" spans="2:19">
      <c r="B47" s="21"/>
      <c r="C47" s="16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 s="16"/>
    </row>
    <row r="48" spans="2:19">
      <c r="B48" s="21"/>
      <c r="C48" s="16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 s="16"/>
    </row>
    <row r="49" spans="2:19">
      <c r="B49" s="21"/>
      <c r="C49" s="16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 s="16"/>
    </row>
    <row r="50" spans="2:19">
      <c r="B50" s="21"/>
      <c r="C50" s="16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 s="16"/>
    </row>
    <row r="51" spans="2:19">
      <c r="B51" s="21"/>
      <c r="C51" s="16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16"/>
    </row>
    <row r="52" spans="2:19">
      <c r="B52" s="21"/>
      <c r="C52" s="16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 s="16"/>
    </row>
    <row r="53" spans="2:19">
      <c r="B53" s="21"/>
      <c r="C53" s="16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 s="16"/>
    </row>
    <row r="54" spans="2:19">
      <c r="B54" s="21"/>
      <c r="C54" s="16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 s="16"/>
    </row>
    <row r="55" spans="2:19">
      <c r="B55" s="21"/>
      <c r="C55" s="16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 s="16"/>
    </row>
    <row r="56" spans="2:19">
      <c r="B56" s="21"/>
      <c r="C56" s="1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 s="16"/>
    </row>
    <row r="57" spans="2:19">
      <c r="B57" s="21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spans="2:19">
      <c r="B58" s="21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spans="2:19">
      <c r="B59" s="2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2:19">
      <c r="B60" s="21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</row>
    <row r="61" spans="2:19">
      <c r="B61" s="21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spans="2:19">
      <c r="B62" s="21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2:19">
      <c r="B63" s="21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spans="2:19">
      <c r="B64" s="21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</row>
    <row r="65" spans="2:19">
      <c r="B65" s="21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</row>
    <row r="66" spans="2:19">
      <c r="B66" s="21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</row>
    <row r="67" spans="2:19">
      <c r="B67" s="21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2:19">
      <c r="B68" s="21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69" spans="2:19">
      <c r="B69" s="21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</row>
    <row r="70" spans="2:19">
      <c r="B70" s="21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2:19">
      <c r="B71" s="21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</row>
    <row r="72" spans="2:19">
      <c r="B72" s="21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</row>
    <row r="73" spans="2:19">
      <c r="B73" s="21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</row>
    <row r="74" spans="2:19">
      <c r="B74" s="21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pans="2:19">
      <c r="B75" s="21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spans="2:19">
      <c r="B76" s="21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</row>
    <row r="77" spans="2:19">
      <c r="B77" s="21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spans="2:19">
      <c r="B78" s="21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</row>
    <row r="79" spans="2:19">
      <c r="B79" s="21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</row>
    <row r="80" spans="2:19">
      <c r="B80" s="21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</row>
    <row r="81" spans="2:19">
      <c r="B81" s="21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</row>
    <row r="82" spans="2:19">
      <c r="B82" s="2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</row>
    <row r="83" spans="2:19">
      <c r="B83" s="21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</row>
    <row r="84" spans="2:19">
      <c r="B84" s="21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</row>
    <row r="85" spans="2:19">
      <c r="B85" s="21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</row>
    <row r="86" spans="2:19">
      <c r="B86" s="21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</row>
    <row r="87" spans="2:19">
      <c r="B87" s="21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</row>
    <row r="88" spans="2:19">
      <c r="B88" s="21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</row>
    <row r="89" spans="2:19">
      <c r="B89" s="21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</row>
    <row r="90" spans="2:19">
      <c r="B90" s="21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  <row r="91" spans="2:19">
      <c r="B91" s="21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</row>
    <row r="92" spans="2:19">
      <c r="B92" s="21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</row>
    <row r="93" spans="2:19">
      <c r="B93" s="21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</row>
    <row r="94" spans="2:19">
      <c r="B94" s="21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</row>
    <row r="95" spans="2:19">
      <c r="B95" s="21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</row>
    <row r="96" spans="2:19">
      <c r="B96" s="21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</row>
    <row r="97" spans="2:19">
      <c r="B97" s="21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</row>
    <row r="98" spans="2:19">
      <c r="B98" s="21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</row>
    <row r="99" spans="2:19">
      <c r="B99" s="21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</row>
    <row r="100" spans="2:19">
      <c r="B100" s="21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</row>
    <row r="101" spans="2:19">
      <c r="B101" s="21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</row>
    <row r="102" spans="2:19">
      <c r="B102" s="21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</row>
    <row r="103" spans="2:19">
      <c r="B103" s="21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</row>
    <row r="104" spans="2:19">
      <c r="B104" s="21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</row>
    <row r="105" spans="2:19">
      <c r="B105" s="21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</row>
    <row r="106" spans="2:19">
      <c r="B106" s="21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</row>
  </sheetData>
  <customSheetViews>
    <customSheetView guid="{51F5E52F-0ED7-45F8-995B-A008B15FCDF4}" scale="70" showPageBreaks="1" fitToPage="1" showRuler="0">
      <selection activeCell="O34" sqref="O34"/>
      <pageMargins left="0.2" right="0.23" top="1.75" bottom="0.25" header="1.25" footer="0.25"/>
      <printOptions horizontalCentered="1"/>
      <pageSetup scale="48" orientation="landscape" r:id="rId1"/>
      <headerFooter alignWithMargins="0">
        <oddHeader>&amp;R&amp;18Schedule 1A  ATRR
Page 2 of 2</oddHeader>
        <oddFooter xml:space="preserve">&amp;C &amp;R </oddFooter>
      </headerFooter>
    </customSheetView>
  </customSheetViews>
  <mergeCells count="4">
    <mergeCell ref="A8:R8"/>
    <mergeCell ref="A3:S3"/>
    <mergeCell ref="A4:S4"/>
    <mergeCell ref="A5:S5"/>
  </mergeCells>
  <phoneticPr fontId="0" type="noConversion"/>
  <printOptions horizontalCentered="1"/>
  <pageMargins left="0.2" right="0.23" top="1.75" bottom="0.25" header="1.25" footer="0.25"/>
  <pageSetup scale="43" orientation="landscape" r:id="rId2"/>
  <headerFooter alignWithMargins="0">
    <oddHeader>&amp;R&amp;18Schedule 1A  ATRR
Page 2 of 2</oddHeader>
    <oddFooter xml:space="preserve">&amp;C 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czNjg5PC9Vc2VyTmFtZT48RGF0ZVRpbWU+Mi8yOC8yMDIyIDQ6MTE6MTE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6101BC4D-F7B0-473F-A6A8-6A7457DDF6E5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B83AB3C-7969-466A-85E2-240129FD081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TransCo PJM Zonal Rates</vt:lpstr>
      <vt:lpstr>TransCo PJM Sch 1 Rates</vt:lpstr>
      <vt:lpstr>'TransCo PJM Sch 1 Rates'!Print_Area</vt:lpstr>
      <vt:lpstr>'TransCo PJM Zonal Rates'!Print_Area</vt:lpstr>
    </vt:vector>
  </TitlesOfParts>
  <Company>IT-CPS-6/6/2-(Help#=8-835-3050) Full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American Electric Power®</dc:creator>
  <cp:keywords/>
  <cp:lastModifiedBy>Joshua P Baluch</cp:lastModifiedBy>
  <cp:lastPrinted>2020-05-26T15:03:01Z</cp:lastPrinted>
  <dcterms:created xsi:type="dcterms:W3CDTF">2008-07-20T22:34:28Z</dcterms:created>
  <dcterms:modified xsi:type="dcterms:W3CDTF">2026-05-21T16:57:40Z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da86bea8-efcc-4f1e-8c1c-8b4ace558dd4</vt:lpwstr>
  </property>
  <property fmtid="{D5CDD505-2E9C-101B-9397-08002B2CF9AE}" pid="3" name="bjSaver">
    <vt:lpwstr>HTegTYUHA5Eno747PWutbmINAXeRHZsu</vt:lpwstr>
  </property>
  <property fmtid="{D5CDD505-2E9C-101B-9397-08002B2CF9AE}" pid="4" name="bjDocumentSecurityLabel">
    <vt:lpwstr>AEP Internal</vt:lpwstr>
  </property>
  <property fmtid="{D5CDD505-2E9C-101B-9397-08002B2CF9AE}" pid="5" name="bjLabelHistoryID">
    <vt:lpwstr>{6101BC4D-F7B0-473F-A6A8-6A7457DDF6E5}</vt:lpwstr>
  </property>
  <property fmtid="{D5CDD505-2E9C-101B-9397-08002B2CF9AE}" pid="6" name="MSIP_Label_69f43042-6bda-44b2-91eb-eca3d3d484f4_SiteId">
    <vt:lpwstr>15f3c881-6b03-4ff6-8559-77bf5177818f</vt:lpwstr>
  </property>
  <property fmtid="{D5CDD505-2E9C-101B-9397-08002B2CF9AE}" pid="7" name="MSIP_Label_69f43042-6bda-44b2-91eb-eca3d3d484f4_Name">
    <vt:lpwstr>AEP Internal</vt:lpwstr>
  </property>
  <property fmtid="{D5CDD505-2E9C-101B-9397-08002B2CF9AE}" pid="8" name="MSIP_Label_69f43042-6bda-44b2-91eb-eca3d3d484f4_Enabled">
    <vt:lpwstr>true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</Properties>
</file>